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135" windowWidth="11340" windowHeight="9480" firstSheet="4" activeTab="8"/>
  </bookViews>
  <sheets>
    <sheet name="Fr Tableau 1 autre prez" sheetId="1" state="hidden" r:id="rId1"/>
    <sheet name="Fr Tableau 1 Ex MGD" sheetId="2" state="hidden" r:id="rId2"/>
    <sheet name="Fr Tableau 2 Ex MGD" sheetId="3" state="hidden" r:id="rId3"/>
    <sheet name="En Tableau 1 Ex MGD" sheetId="4" state="hidden" r:id="rId4"/>
    <sheet name="Fr Tableau 1" sheetId="5" r:id="rId5"/>
    <sheet name="Fr Tableau 2" sheetId="6" r:id="rId6"/>
    <sheet name="En Chart 1" sheetId="7" r:id="rId7"/>
    <sheet name="En Tableau 1 autre prez" sheetId="8" state="hidden" r:id="rId8"/>
    <sheet name="En Chart 2" sheetId="9" r:id="rId9"/>
  </sheets>
  <externalReferences>
    <externalReference r:id="rId12"/>
  </externalReferences>
  <definedNames>
    <definedName name="_xlnm.Print_Area" localSheetId="6">'En Chart 1'!$B$2:$N$29</definedName>
    <definedName name="_xlnm.Print_Area" localSheetId="8">'En Chart 2'!$B$2:$S$28</definedName>
    <definedName name="_xlnm.Print_Area" localSheetId="4">'Fr Tableau 1'!$B$2:$N$29</definedName>
    <definedName name="_xlnm.Print_Area" localSheetId="5">'Fr Tableau 2'!$B$2:$S$28</definedName>
  </definedNames>
  <calcPr fullCalcOnLoad="1"/>
</workbook>
</file>

<file path=xl/sharedStrings.xml><?xml version="1.0" encoding="utf-8"?>
<sst xmlns="http://schemas.openxmlformats.org/spreadsheetml/2006/main" count="263" uniqueCount="108">
  <si>
    <t>9 mois</t>
  </si>
  <si>
    <t xml:space="preserve">% </t>
  </si>
  <si>
    <t>Chiffre d'affaires consolidé</t>
  </si>
  <si>
    <t>Group advertising revenues</t>
  </si>
  <si>
    <t>Consolidated revenues</t>
  </si>
  <si>
    <r>
      <t xml:space="preserve">en M€  </t>
    </r>
    <r>
      <rPr>
        <vertAlign val="superscript"/>
        <sz val="10"/>
        <rFont val="HelveticaNeueLight"/>
        <family val="0"/>
      </rPr>
      <t>1</t>
    </r>
  </si>
  <si>
    <t>% variation</t>
  </si>
  <si>
    <t>dont revenus publicitaires chaîne M6</t>
  </si>
  <si>
    <t>dont autres revenus publicitaires</t>
  </si>
  <si>
    <t>sous-total revenus publicitaires Groupe</t>
  </si>
  <si>
    <t>dont revenus non publicitaires hors F.C.G.B</t>
  </si>
  <si>
    <t>dont F.C.G.B</t>
  </si>
  <si>
    <t>sous-total revenus non publicitaires Groupe</t>
  </si>
  <si>
    <t>Résultat opérationnel courant (EBITA) consolidé</t>
  </si>
  <si>
    <t>Résultat opérationnel (EBIT) consolidé</t>
  </si>
  <si>
    <t>Impôts différés et exigibles</t>
  </si>
  <si>
    <t>4ème trimestre</t>
  </si>
  <si>
    <t>Total année</t>
  </si>
  <si>
    <t>en M€</t>
  </si>
  <si>
    <t>Antenne M6</t>
  </si>
  <si>
    <t>Chaînes Numériques</t>
  </si>
  <si>
    <t>Diversifications et Droits audiovisuels</t>
  </si>
  <si>
    <t>Diversifications et Droits audiovisuels hors F.C.G.B</t>
  </si>
  <si>
    <t>F.C.G.B</t>
  </si>
  <si>
    <t>-</t>
  </si>
  <si>
    <t>Eliminations et résultats non affectés</t>
  </si>
  <si>
    <t>Résultat opérationnel courant consolidé (EBITA)</t>
  </si>
  <si>
    <t>Autres CA</t>
  </si>
  <si>
    <t>n.a</t>
  </si>
  <si>
    <r>
      <t xml:space="preserve">in €m  </t>
    </r>
    <r>
      <rPr>
        <vertAlign val="superscript"/>
        <sz val="10"/>
        <rFont val="HelveticaNeueLight"/>
        <family val="0"/>
      </rPr>
      <t>1</t>
    </r>
  </si>
  <si>
    <t>of which M6 channel advertising revenues</t>
  </si>
  <si>
    <t>of which other advertising revenues</t>
  </si>
  <si>
    <t>of which non advertising revenues except F.C.G.B</t>
  </si>
  <si>
    <t>of which F.C.G.B</t>
  </si>
  <si>
    <t>Group non advertising revenues</t>
  </si>
  <si>
    <t>Consolidated current operating income (EBITA)</t>
  </si>
  <si>
    <t>Consolidated operating income (EBIT)</t>
  </si>
  <si>
    <t>Others</t>
  </si>
  <si>
    <t>Eliminations and unallocated items</t>
  </si>
  <si>
    <t>Résultat net de la période attribuable au Groupe</t>
  </si>
  <si>
    <t>Net profit - Group share</t>
  </si>
  <si>
    <t>Résultat financier</t>
  </si>
  <si>
    <t>Financial income</t>
  </si>
  <si>
    <t>Revenus publicitaires Groupe</t>
  </si>
  <si>
    <t>Revenus non publicitaires Groupe</t>
  </si>
  <si>
    <t xml:space="preserve">                   - of which M6 channel advertising revenues</t>
  </si>
  <si>
    <t xml:space="preserve">                     - dont revenus publicitaires chaîne M6</t>
  </si>
  <si>
    <t xml:space="preserve">                     - dont autres revenus publicitaires</t>
  </si>
  <si>
    <t xml:space="preserve">                   - of which other advertising revenues</t>
  </si>
  <si>
    <t>n.s</t>
  </si>
  <si>
    <t>Deferred and current taxes</t>
  </si>
  <si>
    <t>Activités poursuivies</t>
  </si>
  <si>
    <t>Activités en cours de cession (Mistergooddeal)</t>
  </si>
  <si>
    <t>Activités en cours de cession</t>
  </si>
  <si>
    <t>Résultat opérationnel courant (EBITA) des activités poursuivies</t>
  </si>
  <si>
    <t>Retraitement du résultat opérationnel courant des activités en cours de cession</t>
  </si>
  <si>
    <t>Résultat opérationnel (EBIT) des activités poursuivies</t>
  </si>
  <si>
    <t>Chiffres à la main</t>
  </si>
  <si>
    <t>Résultat net de la période</t>
  </si>
  <si>
    <t xml:space="preserve">Net profit </t>
  </si>
  <si>
    <t>Net profit</t>
  </si>
  <si>
    <t>FCGB</t>
  </si>
  <si>
    <t>Total année 2013</t>
  </si>
  <si>
    <t>TV</t>
  </si>
  <si>
    <t>Diversifications</t>
  </si>
  <si>
    <t>M6 Web</t>
  </si>
  <si>
    <t>M6 Interactions</t>
  </si>
  <si>
    <t>Ventadis</t>
  </si>
  <si>
    <t>Full-Year 2013</t>
  </si>
  <si>
    <t>M6 Interaction</t>
  </si>
  <si>
    <t>Distance selling</t>
  </si>
  <si>
    <t>Diversification</t>
  </si>
  <si>
    <t>Production &amp; audiovisual rights</t>
  </si>
  <si>
    <t>Production &amp; Droits audiovisuels</t>
  </si>
  <si>
    <t xml:space="preserve">                     - dont revenus publicitaires chaînes gratuites</t>
  </si>
  <si>
    <r>
      <t>3</t>
    </r>
    <r>
      <rPr>
        <b/>
        <vertAlign val="superscript"/>
        <sz val="8"/>
        <rFont val="HelveticaNeueLight"/>
        <family val="0"/>
      </rPr>
      <t>ème</t>
    </r>
    <r>
      <rPr>
        <b/>
        <sz val="8"/>
        <rFont val="HelveticaNeueLight"/>
        <family val="0"/>
      </rPr>
      <t xml:space="preserve"> trimestre 2013</t>
    </r>
  </si>
  <si>
    <r>
      <t>4</t>
    </r>
    <r>
      <rPr>
        <b/>
        <vertAlign val="superscript"/>
        <sz val="8"/>
        <rFont val="HelveticaNeueLight"/>
        <family val="0"/>
      </rPr>
      <t>ème</t>
    </r>
    <r>
      <rPr>
        <b/>
        <sz val="8"/>
        <rFont val="HelveticaNeueLight"/>
        <family val="0"/>
      </rPr>
      <t xml:space="preserve"> trimestre 2013</t>
    </r>
  </si>
  <si>
    <t>Part dans les sociétés mises en équivalence</t>
  </si>
  <si>
    <t>Résultat net des activités poursuivies</t>
  </si>
  <si>
    <t>Résultat net des activités abandonnées</t>
  </si>
  <si>
    <t>Produits et charges opérationnels liés au regroupement d'entreprises</t>
  </si>
  <si>
    <t xml:space="preserve">en M€ </t>
  </si>
  <si>
    <r>
      <t>2</t>
    </r>
    <r>
      <rPr>
        <b/>
        <vertAlign val="superscript"/>
        <sz val="8"/>
        <rFont val="HelveticaNeueLight"/>
        <family val="0"/>
      </rPr>
      <t>nd</t>
    </r>
    <r>
      <rPr>
        <b/>
        <sz val="8"/>
        <rFont val="HelveticaNeueLight"/>
        <family val="0"/>
      </rPr>
      <t xml:space="preserve"> quarter 2013</t>
    </r>
  </si>
  <si>
    <r>
      <t>1</t>
    </r>
    <r>
      <rPr>
        <b/>
        <vertAlign val="superscript"/>
        <sz val="8"/>
        <color indexed="9"/>
        <rFont val="HelveticaNeueLight"/>
        <family val="0"/>
      </rPr>
      <t>st</t>
    </r>
    <r>
      <rPr>
        <b/>
        <sz val="8"/>
        <color indexed="9"/>
        <rFont val="HelveticaNeueLight"/>
        <family val="0"/>
      </rPr>
      <t xml:space="preserve"> half-year 2013</t>
    </r>
  </si>
  <si>
    <r>
      <t>3</t>
    </r>
    <r>
      <rPr>
        <b/>
        <vertAlign val="superscript"/>
        <sz val="8"/>
        <rFont val="HelveticaNeueLight"/>
        <family val="0"/>
      </rPr>
      <t>rd</t>
    </r>
    <r>
      <rPr>
        <b/>
        <sz val="8"/>
        <rFont val="HelveticaNeueLight"/>
        <family val="0"/>
      </rPr>
      <t xml:space="preserve"> quarter 2013</t>
    </r>
  </si>
  <si>
    <r>
      <t>4</t>
    </r>
    <r>
      <rPr>
        <b/>
        <vertAlign val="superscript"/>
        <sz val="8"/>
        <rFont val="HelveticaNeueLight"/>
        <family val="0"/>
      </rPr>
      <t>th</t>
    </r>
    <r>
      <rPr>
        <b/>
        <sz val="8"/>
        <rFont val="HelveticaNeueLight"/>
        <family val="0"/>
      </rPr>
      <t xml:space="preserve"> quarter 2013</t>
    </r>
  </si>
  <si>
    <t xml:space="preserve">                   - of which free channels advertising revenues</t>
  </si>
  <si>
    <t>Operating income and expenses related to business combinations</t>
  </si>
  <si>
    <t>Net profit from continuing operations</t>
  </si>
  <si>
    <t>Operating income (EBIT) from continuing operations</t>
  </si>
  <si>
    <t>Net profit from operations held for sale</t>
  </si>
  <si>
    <t>Share of profit from associates</t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</si>
  <si>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trimestre
 2013</t>
    </r>
  </si>
  <si>
    <r>
      <t>2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trimestre 
2013</t>
    </r>
  </si>
  <si>
    <r>
      <t>1</t>
    </r>
    <r>
      <rPr>
        <b/>
        <vertAlign val="superscript"/>
        <sz val="8"/>
        <color indexed="9"/>
        <rFont val="Arial"/>
        <family val="2"/>
      </rPr>
      <t>er</t>
    </r>
    <r>
      <rPr>
        <b/>
        <sz val="8"/>
        <color indexed="9"/>
        <rFont val="Arial"/>
        <family val="2"/>
      </rPr>
      <t xml:space="preserve"> semestre 
2013</t>
    </r>
  </si>
  <si>
    <r>
      <t>3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trimestre
 2013</t>
    </r>
  </si>
  <si>
    <r>
      <t>4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trimestre 
2013</t>
    </r>
  </si>
  <si>
    <t>Total année
 2013</t>
  </si>
  <si>
    <r>
      <t>1</t>
    </r>
    <r>
      <rPr>
        <b/>
        <vertAlign val="superscript"/>
        <sz val="8"/>
        <rFont val="HelveticaNeueLight"/>
        <family val="0"/>
      </rPr>
      <t>er</t>
    </r>
    <r>
      <rPr>
        <b/>
        <sz val="8"/>
        <rFont val="HelveticaNeueLight"/>
        <family val="0"/>
      </rPr>
      <t xml:space="preserve"> trimestre 
2013</t>
    </r>
  </si>
  <si>
    <r>
      <t>2</t>
    </r>
    <r>
      <rPr>
        <b/>
        <vertAlign val="superscript"/>
        <sz val="8"/>
        <rFont val="HelveticaNeueLight"/>
        <family val="0"/>
      </rPr>
      <t>ème</t>
    </r>
    <r>
      <rPr>
        <b/>
        <sz val="8"/>
        <rFont val="HelveticaNeueLight"/>
        <family val="0"/>
      </rPr>
      <t xml:space="preserve"> trimestre
 2013</t>
    </r>
  </si>
  <si>
    <r>
      <t>1</t>
    </r>
    <r>
      <rPr>
        <b/>
        <vertAlign val="superscript"/>
        <sz val="8"/>
        <color indexed="9"/>
        <rFont val="HelveticaNeueLight"/>
        <family val="0"/>
      </rPr>
      <t xml:space="preserve">er </t>
    </r>
    <r>
      <rPr>
        <b/>
        <sz val="8"/>
        <color indexed="9"/>
        <rFont val="HelveticaNeueLight"/>
        <family val="0"/>
      </rPr>
      <t>semestre
 2013</t>
    </r>
  </si>
  <si>
    <r>
      <t>1</t>
    </r>
    <r>
      <rPr>
        <b/>
        <vertAlign val="superscript"/>
        <sz val="8"/>
        <rFont val="HelveticaNeueLight"/>
        <family val="0"/>
      </rPr>
      <t>st</t>
    </r>
    <r>
      <rPr>
        <b/>
        <sz val="8"/>
        <rFont val="HelveticaNeueLight"/>
        <family val="0"/>
      </rPr>
      <t xml:space="preserve"> quarter 
2013</t>
    </r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</si>
  <si>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quarter
 2013</t>
    </r>
  </si>
  <si>
    <r>
      <t>2</t>
    </r>
    <r>
      <rPr>
        <b/>
        <vertAlign val="superscript"/>
        <sz val="8"/>
        <rFont val="Arial"/>
        <family val="2"/>
      </rPr>
      <t xml:space="preserve">nd </t>
    </r>
    <r>
      <rPr>
        <b/>
        <sz val="8"/>
        <rFont val="Arial"/>
        <family val="2"/>
      </rPr>
      <t>quarter
 2013</t>
    </r>
  </si>
  <si>
    <r>
      <t>3</t>
    </r>
    <r>
      <rPr>
        <b/>
        <vertAlign val="superscript"/>
        <sz val="8"/>
        <rFont val="Arial"/>
        <family val="2"/>
      </rPr>
      <t>rd</t>
    </r>
    <r>
      <rPr>
        <b/>
        <sz val="8"/>
        <rFont val="Arial"/>
        <family val="2"/>
      </rPr>
      <t xml:space="preserve"> quarter
 2013</t>
    </r>
  </si>
  <si>
    <r>
      <t>4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quarter 
2013</t>
    </r>
  </si>
  <si>
    <t>Full-Year
 2013</t>
  </si>
  <si>
    <r>
      <t>1</t>
    </r>
    <r>
      <rPr>
        <b/>
        <vertAlign val="superscript"/>
        <sz val="8"/>
        <color indexed="9"/>
        <rFont val="Arial"/>
        <family val="2"/>
      </rPr>
      <t>st</t>
    </r>
    <r>
      <rPr>
        <b/>
        <sz val="8"/>
        <color indexed="9"/>
        <rFont val="Arial"/>
        <family val="2"/>
      </rPr>
      <t xml:space="preserve"> half-year
 2013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</si>
</sst>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\+0.0%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"/>
    <numFmt numFmtId="187" formatCode="_-* #,##0.00_-;\-* #,##0.00_-;_-* &quot;-&quot;??_-;_-@_-"/>
    <numFmt numFmtId="188" formatCode="_-* #,##0.0_-;\-* #,##0.0_-;_-* &quot;-&quot;??_-;_-@_-"/>
    <numFmt numFmtId="189" formatCode="_-* #,##0.0\ _€_-;\-* #,##0.0\ _€_-;_-* &quot;-&quot;?\ _€_-;_-@_-"/>
    <numFmt numFmtId="190" formatCode="0.00000"/>
    <numFmt numFmtId="191" formatCode="0.0000"/>
    <numFmt numFmtId="192" formatCode="0.000"/>
    <numFmt numFmtId="193" formatCode="_(* #,##0.0_);_(* \(#,##0.0\);_(* &quot;-&quot;_);_(@_)"/>
    <numFmt numFmtId="194" formatCode="_-* #,##0.00\ _€_-;\-* #,##0.00\ _€_-;_-* &quot;-&quot;?\ _€_-;_-@_-"/>
    <numFmt numFmtId="195" formatCode="_-* #,##0.000\ _€_-;\-* #,##0.000\ _€_-;_-* &quot;-&quot;?\ _€_-;_-@_-"/>
    <numFmt numFmtId="196" formatCode="_-* #,##0.0000\ _€_-;\-* #,##0.0000\ _€_-;_-* &quot;-&quot;?\ _€_-;_-@_-"/>
    <numFmt numFmtId="197" formatCode="_-* #,##0.00000\ _€_-;\-* #,##0.00000\ _€_-;_-* &quot;-&quot;?\ _€_-;_-@_-"/>
    <numFmt numFmtId="198" formatCode="_-* #,##0.000000\ _€_-;\-* #,##0.000000\ _€_-;_-* &quot;-&quot;?\ _€_-;_-@_-"/>
    <numFmt numFmtId="199" formatCode="_-* #,##0\ _€_-;\-* #,##0\ _€_-;_-* &quot;-&quot;?\ _€_-;_-@_-"/>
  </numFmts>
  <fonts count="67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NeueLight"/>
      <family val="0"/>
    </font>
    <font>
      <vertAlign val="superscript"/>
      <sz val="10"/>
      <name val="HelveticaNeueLight"/>
      <family val="0"/>
    </font>
    <font>
      <b/>
      <sz val="10"/>
      <color indexed="9"/>
      <name val="HelveticaNeueLight"/>
      <family val="0"/>
    </font>
    <font>
      <b/>
      <sz val="10"/>
      <name val="HelveticaNeueLight"/>
      <family val="0"/>
    </font>
    <font>
      <sz val="9"/>
      <name val="HelveticaNeueLight"/>
      <family val="0"/>
    </font>
    <font>
      <i/>
      <sz val="9"/>
      <name val="HelveticaNeueLight"/>
      <family val="0"/>
    </font>
    <font>
      <i/>
      <sz val="10"/>
      <name val="HelveticaNeueLight"/>
      <family val="0"/>
    </font>
    <font>
      <b/>
      <i/>
      <sz val="10"/>
      <name val="HelveticaNeueLight"/>
      <family val="0"/>
    </font>
    <font>
      <sz val="11"/>
      <name val="HelveticaNeueLight"/>
      <family val="0"/>
    </font>
    <font>
      <i/>
      <vertAlign val="superscript"/>
      <sz val="10"/>
      <name val="HelveticaNeueLight"/>
      <family val="0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HelveticaNeueLight"/>
      <family val="0"/>
    </font>
    <font>
      <sz val="8"/>
      <name val="HelveticaNeueLight"/>
      <family val="0"/>
    </font>
    <font>
      <b/>
      <sz val="8"/>
      <name val="HelveticaNeueLight"/>
      <family val="0"/>
    </font>
    <font>
      <b/>
      <vertAlign val="superscript"/>
      <sz val="8"/>
      <name val="HelveticaNeueLight"/>
      <family val="0"/>
    </font>
    <font>
      <b/>
      <vertAlign val="superscript"/>
      <sz val="8"/>
      <color indexed="9"/>
      <name val="HelveticaNeueLight"/>
      <family val="0"/>
    </font>
    <font>
      <i/>
      <sz val="8"/>
      <name val="HelveticaNeue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ight"/>
      <family val="0"/>
    </font>
    <font>
      <i/>
      <sz val="9"/>
      <color indexed="10"/>
      <name val="HelveticaNeueLight"/>
      <family val="0"/>
    </font>
    <font>
      <sz val="9"/>
      <color indexed="10"/>
      <name val="HelveticaNeue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ight"/>
      <family val="0"/>
    </font>
    <font>
      <i/>
      <sz val="9"/>
      <color rgb="FFFF0000"/>
      <name val="HelveticaNeueLight"/>
      <family val="0"/>
    </font>
    <font>
      <sz val="9"/>
      <color rgb="FFFF0000"/>
      <name val="HelveticaNeueLight"/>
      <family val="0"/>
    </font>
    <font>
      <b/>
      <sz val="10"/>
      <color theme="0"/>
      <name val="HelveticaNeueLight"/>
      <family val="0"/>
    </font>
    <font>
      <b/>
      <sz val="8"/>
      <color theme="0"/>
      <name val="HelveticaNeueLigh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>
        <color indexed="54"/>
      </top>
      <bottom style="dotted">
        <color indexed="54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/>
    </xf>
    <xf numFmtId="186" fontId="7" fillId="34" borderId="10" xfId="0" applyNumberFormat="1" applyFont="1" applyFill="1" applyBorder="1" applyAlignment="1">
      <alignment/>
    </xf>
    <xf numFmtId="186" fontId="7" fillId="34" borderId="0" xfId="0" applyNumberFormat="1" applyFont="1" applyFill="1" applyAlignment="1">
      <alignment/>
    </xf>
    <xf numFmtId="182" fontId="7" fillId="0" borderId="0" xfId="54" applyNumberFormat="1" applyFont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/>
    </xf>
    <xf numFmtId="186" fontId="8" fillId="34" borderId="0" xfId="0" applyNumberFormat="1" applyFont="1" applyFill="1" applyAlignment="1">
      <alignment/>
    </xf>
    <xf numFmtId="186" fontId="9" fillId="34" borderId="0" xfId="0" applyNumberFormat="1" applyFont="1" applyFill="1" applyAlignment="1">
      <alignment/>
    </xf>
    <xf numFmtId="0" fontId="8" fillId="0" borderId="0" xfId="0" applyFont="1" applyAlignment="1">
      <alignment/>
    </xf>
    <xf numFmtId="181" fontId="8" fillId="0" borderId="0" xfId="54" applyNumberFormat="1" applyFont="1" applyAlignment="1">
      <alignment/>
    </xf>
    <xf numFmtId="0" fontId="8" fillId="0" borderId="0" xfId="0" applyFont="1" applyFill="1" applyBorder="1" applyAlignment="1">
      <alignment horizontal="left" indent="4"/>
    </xf>
    <xf numFmtId="0" fontId="10" fillId="0" borderId="0" xfId="0" applyFont="1" applyBorder="1" applyAlignment="1">
      <alignment/>
    </xf>
    <xf numFmtId="186" fontId="8" fillId="34" borderId="11" xfId="0" applyNumberFormat="1" applyFont="1" applyFill="1" applyBorder="1" applyAlignment="1">
      <alignment/>
    </xf>
    <xf numFmtId="186" fontId="11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86" fontId="9" fillId="34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6" fontId="11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182" fontId="11" fillId="0" borderId="0" xfId="54" applyNumberFormat="1" applyFont="1" applyBorder="1" applyAlignment="1">
      <alignment/>
    </xf>
    <xf numFmtId="182" fontId="8" fillId="0" borderId="0" xfId="54" applyNumberFormat="1" applyFont="1" applyAlignment="1">
      <alignment/>
    </xf>
    <xf numFmtId="0" fontId="9" fillId="0" borderId="0" xfId="0" applyFont="1" applyAlignment="1">
      <alignment horizontal="right"/>
    </xf>
    <xf numFmtId="182" fontId="9" fillId="0" borderId="12" xfId="54" applyNumberFormat="1" applyFont="1" applyBorder="1" applyAlignment="1">
      <alignment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180" fontId="6" fillId="33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4" fillId="34" borderId="0" xfId="0" applyNumberFormat="1" applyFont="1" applyFill="1" applyAlignment="1">
      <alignment/>
    </xf>
    <xf numFmtId="182" fontId="4" fillId="0" borderId="0" xfId="54" applyNumberFormat="1" applyFont="1" applyAlignment="1">
      <alignment/>
    </xf>
    <xf numFmtId="180" fontId="6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33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4" fillId="0" borderId="0" xfId="49" applyNumberFormat="1" applyFont="1" applyFill="1" applyAlignment="1">
      <alignment/>
    </xf>
    <xf numFmtId="181" fontId="4" fillId="0" borderId="0" xfId="54" applyNumberFormat="1" applyFont="1" applyFill="1" applyAlignment="1">
      <alignment/>
    </xf>
    <xf numFmtId="188" fontId="4" fillId="0" borderId="0" xfId="49" applyNumberFormat="1" applyFont="1" applyFill="1" applyBorder="1" applyAlignment="1">
      <alignment/>
    </xf>
    <xf numFmtId="188" fontId="4" fillId="0" borderId="0" xfId="49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188" fontId="4" fillId="0" borderId="0" xfId="49" applyNumberFormat="1" applyFont="1" applyFill="1" applyAlignment="1">
      <alignment horizontal="right"/>
    </xf>
    <xf numFmtId="187" fontId="4" fillId="0" borderId="0" xfId="0" applyNumberFormat="1" applyFont="1" applyAlignment="1">
      <alignment/>
    </xf>
    <xf numFmtId="188" fontId="4" fillId="0" borderId="0" xfId="49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54" applyNumberFormat="1" applyFont="1" applyFill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/>
    </xf>
    <xf numFmtId="188" fontId="9" fillId="0" borderId="0" xfId="49" applyNumberFormat="1" applyFont="1" applyFill="1" applyAlignment="1">
      <alignment/>
    </xf>
    <xf numFmtId="0" fontId="9" fillId="0" borderId="0" xfId="0" applyFont="1" applyFill="1" applyAlignment="1">
      <alignment/>
    </xf>
    <xf numFmtId="188" fontId="9" fillId="0" borderId="0" xfId="49" applyNumberFormat="1" applyFont="1" applyBorder="1" applyAlignment="1">
      <alignment/>
    </xf>
    <xf numFmtId="188" fontId="9" fillId="0" borderId="0" xfId="49" applyNumberFormat="1" applyFont="1" applyAlignment="1">
      <alignment horizontal="right"/>
    </xf>
    <xf numFmtId="188" fontId="9" fillId="0" borderId="0" xfId="49" applyNumberFormat="1" applyFont="1" applyFill="1" applyAlignment="1">
      <alignment horizontal="right"/>
    </xf>
    <xf numFmtId="182" fontId="9" fillId="0" borderId="0" xfId="54" applyNumberFormat="1" applyFont="1" applyFill="1" applyAlignment="1">
      <alignment/>
    </xf>
    <xf numFmtId="187" fontId="9" fillId="0" borderId="0" xfId="0" applyNumberFormat="1" applyFont="1" applyAlignment="1">
      <alignment/>
    </xf>
    <xf numFmtId="188" fontId="9" fillId="34" borderId="0" xfId="49" applyNumberFormat="1" applyFont="1" applyFill="1" applyAlignment="1">
      <alignment horizontal="right"/>
    </xf>
    <xf numFmtId="0" fontId="9" fillId="34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182" fontId="4" fillId="0" borderId="0" xfId="54" applyNumberFormat="1" applyFont="1" applyBorder="1" applyAlignment="1">
      <alignment/>
    </xf>
    <xf numFmtId="188" fontId="4" fillId="0" borderId="0" xfId="49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8" fontId="4" fillId="0" borderId="0" xfId="49" applyNumberFormat="1" applyFont="1" applyFill="1" applyBorder="1" applyAlignment="1">
      <alignment horizontal="right"/>
    </xf>
    <xf numFmtId="182" fontId="4" fillId="0" borderId="0" xfId="54" applyNumberFormat="1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34" borderId="14" xfId="49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188" fontId="13" fillId="34" borderId="14" xfId="49" applyNumberFormat="1" applyFont="1" applyFill="1" applyBorder="1" applyAlignment="1" quotePrefix="1">
      <alignment horizontal="left"/>
    </xf>
    <xf numFmtId="188" fontId="7" fillId="34" borderId="0" xfId="49" applyNumberFormat="1" applyFont="1" applyFill="1" applyBorder="1" applyAlignment="1">
      <alignment/>
    </xf>
    <xf numFmtId="188" fontId="7" fillId="0" borderId="14" xfId="49" applyNumberFormat="1" applyFont="1" applyFill="1" applyBorder="1" applyAlignment="1">
      <alignment/>
    </xf>
    <xf numFmtId="188" fontId="13" fillId="0" borderId="14" xfId="49" applyNumberFormat="1" applyFont="1" applyFill="1" applyBorder="1" applyAlignment="1" quotePrefix="1">
      <alignment horizontal="left"/>
    </xf>
    <xf numFmtId="187" fontId="4" fillId="35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8" fontId="4" fillId="0" borderId="0" xfId="49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8" fontId="4" fillId="0" borderId="0" xfId="49" applyNumberFormat="1" applyFont="1" applyFill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4" fillId="0" borderId="0" xfId="49" applyNumberFormat="1" applyFont="1" applyAlignment="1">
      <alignment horizontal="center"/>
    </xf>
    <xf numFmtId="0" fontId="4" fillId="0" borderId="0" xfId="0" applyFont="1" applyAlignment="1">
      <alignment horizontal="center"/>
    </xf>
    <xf numFmtId="188" fontId="4" fillId="0" borderId="0" xfId="49" applyNumberFormat="1" applyFont="1" applyBorder="1" applyAlignment="1">
      <alignment horizontal="center"/>
    </xf>
    <xf numFmtId="188" fontId="9" fillId="0" borderId="0" xfId="49" applyNumberFormat="1" applyFont="1" applyAlignment="1">
      <alignment horizontal="center"/>
    </xf>
    <xf numFmtId="0" fontId="9" fillId="0" borderId="0" xfId="0" applyFont="1" applyAlignment="1">
      <alignment horizontal="center"/>
    </xf>
    <xf numFmtId="188" fontId="9" fillId="0" borderId="0" xfId="49" applyNumberFormat="1" applyFont="1" applyFill="1" applyAlignment="1">
      <alignment horizontal="center"/>
    </xf>
    <xf numFmtId="188" fontId="9" fillId="0" borderId="0" xfId="49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/>
    </xf>
    <xf numFmtId="180" fontId="9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86" fontId="4" fillId="34" borderId="0" xfId="0" applyNumberFormat="1" applyFont="1" applyFill="1" applyBorder="1" applyAlignment="1" quotePrefix="1">
      <alignment horizontal="right"/>
    </xf>
    <xf numFmtId="186" fontId="4" fillId="34" borderId="0" xfId="0" applyNumberFormat="1" applyFont="1" applyFill="1" applyBorder="1" applyAlignment="1">
      <alignment horizontal="right"/>
    </xf>
    <xf numFmtId="188" fontId="7" fillId="34" borderId="14" xfId="49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88" fontId="13" fillId="34" borderId="14" xfId="49" applyNumberFormat="1" applyFont="1" applyFill="1" applyBorder="1" applyAlignment="1" quotePrefix="1">
      <alignment horizontal="center"/>
    </xf>
    <xf numFmtId="188" fontId="7" fillId="34" borderId="0" xfId="49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2" fontId="7" fillId="0" borderId="14" xfId="53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0" xfId="49" applyNumberFormat="1" applyFont="1" applyFill="1" applyAlignment="1">
      <alignment/>
    </xf>
    <xf numFmtId="188" fontId="8" fillId="0" borderId="0" xfId="49" applyNumberFormat="1" applyFont="1" applyBorder="1" applyAlignment="1">
      <alignment/>
    </xf>
    <xf numFmtId="0" fontId="8" fillId="34" borderId="0" xfId="0" applyFont="1" applyFill="1" applyAlignment="1">
      <alignment horizontal="right"/>
    </xf>
    <xf numFmtId="188" fontId="8" fillId="34" borderId="0" xfId="49" applyNumberFormat="1" applyFont="1" applyFill="1" applyAlignment="1">
      <alignment horizontal="right"/>
    </xf>
    <xf numFmtId="188" fontId="8" fillId="0" borderId="0" xfId="49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187" fontId="8" fillId="0" borderId="0" xfId="0" applyNumberFormat="1" applyFont="1" applyAlignment="1">
      <alignment/>
    </xf>
    <xf numFmtId="182" fontId="8" fillId="0" borderId="0" xfId="54" applyNumberFormat="1" applyFont="1" applyFill="1" applyAlignment="1">
      <alignment horizontal="right"/>
    </xf>
    <xf numFmtId="182" fontId="7" fillId="0" borderId="10" xfId="54" applyNumberFormat="1" applyFont="1" applyBorder="1" applyAlignment="1">
      <alignment/>
    </xf>
    <xf numFmtId="181" fontId="9" fillId="0" borderId="0" xfId="54" applyNumberFormat="1" applyFont="1" applyFill="1" applyAlignment="1">
      <alignment/>
    </xf>
    <xf numFmtId="182" fontId="6" fillId="33" borderId="13" xfId="54" applyNumberFormat="1" applyFont="1" applyFill="1" applyBorder="1" applyAlignment="1" quotePrefix="1">
      <alignment horizontal="right"/>
    </xf>
    <xf numFmtId="182" fontId="6" fillId="33" borderId="13" xfId="54" applyNumberFormat="1" applyFont="1" applyFill="1" applyBorder="1" applyAlignment="1">
      <alignment/>
    </xf>
    <xf numFmtId="182" fontId="4" fillId="0" borderId="0" xfId="54" applyNumberFormat="1" applyFont="1" applyAlignment="1">
      <alignment horizontal="right"/>
    </xf>
    <xf numFmtId="181" fontId="8" fillId="0" borderId="0" xfId="54" applyNumberFormat="1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86" fontId="8" fillId="34" borderId="12" xfId="0" applyNumberFormat="1" applyFont="1" applyFill="1" applyBorder="1" applyAlignment="1">
      <alignment/>
    </xf>
    <xf numFmtId="186" fontId="7" fillId="34" borderId="0" xfId="0" applyNumberFormat="1" applyFont="1" applyFill="1" applyBorder="1" applyAlignment="1">
      <alignment/>
    </xf>
    <xf numFmtId="182" fontId="8" fillId="0" borderId="12" xfId="54" applyNumberFormat="1" applyFont="1" applyBorder="1" applyAlignment="1">
      <alignment/>
    </xf>
    <xf numFmtId="182" fontId="9" fillId="0" borderId="0" xfId="54" applyNumberFormat="1" applyFont="1" applyAlignment="1">
      <alignment/>
    </xf>
    <xf numFmtId="186" fontId="9" fillId="34" borderId="11" xfId="0" applyNumberFormat="1" applyFont="1" applyFill="1" applyBorder="1" applyAlignment="1">
      <alignment/>
    </xf>
    <xf numFmtId="181" fontId="9" fillId="0" borderId="0" xfId="54" applyNumberFormat="1" applyFont="1" applyAlignment="1">
      <alignment/>
    </xf>
    <xf numFmtId="0" fontId="15" fillId="0" borderId="0" xfId="0" applyFont="1" applyFill="1" applyBorder="1" applyAlignment="1" quotePrefix="1">
      <alignment/>
    </xf>
    <xf numFmtId="0" fontId="4" fillId="36" borderId="0" xfId="0" applyFont="1" applyFill="1" applyAlignment="1">
      <alignment/>
    </xf>
    <xf numFmtId="0" fontId="7" fillId="36" borderId="0" xfId="0" applyFont="1" applyFill="1" applyAlignment="1">
      <alignment/>
    </xf>
    <xf numFmtId="186" fontId="8" fillId="34" borderId="0" xfId="0" applyNumberFormat="1" applyFont="1" applyFill="1" applyBorder="1" applyAlignment="1">
      <alignment/>
    </xf>
    <xf numFmtId="186" fontId="8" fillId="34" borderId="15" xfId="0" applyNumberFormat="1" applyFont="1" applyFill="1" applyBorder="1" applyAlignment="1">
      <alignment/>
    </xf>
    <xf numFmtId="182" fontId="7" fillId="0" borderId="0" xfId="54" applyNumberFormat="1" applyFont="1" applyBorder="1" applyAlignment="1">
      <alignment/>
    </xf>
    <xf numFmtId="0" fontId="7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2" fontId="6" fillId="37" borderId="16" xfId="54" applyNumberFormat="1" applyFont="1" applyFill="1" applyBorder="1" applyAlignment="1">
      <alignment/>
    </xf>
    <xf numFmtId="181" fontId="8" fillId="0" borderId="15" xfId="54" applyNumberFormat="1" applyFont="1" applyBorder="1" applyAlignment="1">
      <alignment/>
    </xf>
    <xf numFmtId="188" fontId="13" fillId="34" borderId="0" xfId="49" applyNumberFormat="1" applyFont="1" applyFill="1" applyBorder="1" applyAlignment="1" quotePrefix="1">
      <alignment horizontal="left"/>
    </xf>
    <xf numFmtId="182" fontId="7" fillId="0" borderId="0" xfId="53" applyNumberFormat="1" applyFont="1" applyFill="1" applyBorder="1" applyAlignment="1">
      <alignment/>
    </xf>
    <xf numFmtId="188" fontId="7" fillId="0" borderId="0" xfId="49" applyNumberFormat="1" applyFont="1" applyFill="1" applyBorder="1" applyAlignment="1">
      <alignment/>
    </xf>
    <xf numFmtId="188" fontId="13" fillId="0" borderId="0" xfId="49" applyNumberFormat="1" applyFont="1" applyFill="1" applyBorder="1" applyAlignment="1" quotePrefix="1">
      <alignment horizontal="left"/>
    </xf>
    <xf numFmtId="188" fontId="4" fillId="37" borderId="0" xfId="49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188" fontId="13" fillId="37" borderId="0" xfId="49" applyNumberFormat="1" applyFont="1" applyFill="1" applyBorder="1" applyAlignment="1" quotePrefix="1">
      <alignment horizontal="left"/>
    </xf>
    <xf numFmtId="182" fontId="4" fillId="37" borderId="0" xfId="53" applyNumberFormat="1" applyFont="1" applyFill="1" applyBorder="1" applyAlignment="1">
      <alignment/>
    </xf>
    <xf numFmtId="188" fontId="4" fillId="37" borderId="0" xfId="49" applyNumberFormat="1" applyFont="1" applyFill="1" applyAlignment="1">
      <alignment/>
    </xf>
    <xf numFmtId="182" fontId="4" fillId="37" borderId="0" xfId="54" applyNumberFormat="1" applyFont="1" applyFill="1" applyAlignment="1">
      <alignment/>
    </xf>
    <xf numFmtId="0" fontId="4" fillId="37" borderId="0" xfId="0" applyFont="1" applyFill="1" applyAlignment="1">
      <alignment horizontal="right"/>
    </xf>
    <xf numFmtId="188" fontId="4" fillId="37" borderId="0" xfId="49" applyNumberFormat="1" applyFont="1" applyFill="1" applyAlignment="1">
      <alignment horizontal="right"/>
    </xf>
    <xf numFmtId="181" fontId="7" fillId="0" borderId="10" xfId="54" applyNumberFormat="1" applyFont="1" applyBorder="1" applyAlignment="1">
      <alignment/>
    </xf>
    <xf numFmtId="182" fontId="4" fillId="0" borderId="0" xfId="53" applyNumberFormat="1" applyFont="1" applyAlignment="1">
      <alignment/>
    </xf>
    <xf numFmtId="180" fontId="4" fillId="37" borderId="0" xfId="0" applyNumberFormat="1" applyFont="1" applyFill="1" applyAlignment="1">
      <alignment/>
    </xf>
    <xf numFmtId="180" fontId="6" fillId="37" borderId="0" xfId="0" applyNumberFormat="1" applyFont="1" applyFill="1" applyBorder="1" applyAlignment="1">
      <alignment/>
    </xf>
    <xf numFmtId="182" fontId="6" fillId="37" borderId="0" xfId="54" applyNumberFormat="1" applyFont="1" applyFill="1" applyBorder="1" applyAlignment="1">
      <alignment/>
    </xf>
    <xf numFmtId="180" fontId="4" fillId="37" borderId="0" xfId="0" applyNumberFormat="1" applyFont="1" applyFill="1" applyBorder="1" applyAlignment="1">
      <alignment/>
    </xf>
    <xf numFmtId="182" fontId="4" fillId="37" borderId="0" xfId="54" applyNumberFormat="1" applyFont="1" applyFill="1" applyBorder="1" applyAlignment="1">
      <alignment/>
    </xf>
    <xf numFmtId="0" fontId="4" fillId="0" borderId="0" xfId="0" applyFont="1" applyAlignment="1" quotePrefix="1">
      <alignment/>
    </xf>
    <xf numFmtId="186" fontId="7" fillId="37" borderId="0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193" fontId="4" fillId="37" borderId="0" xfId="0" applyNumberFormat="1" applyFont="1" applyFill="1" applyBorder="1" applyAlignment="1">
      <alignment/>
    </xf>
    <xf numFmtId="180" fontId="8" fillId="34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9" fontId="62" fillId="0" borderId="0" xfId="0" applyNumberFormat="1" applyFont="1" applyFill="1" applyAlignment="1">
      <alignment/>
    </xf>
    <xf numFmtId="189" fontId="62" fillId="0" borderId="0" xfId="0" applyNumberFormat="1" applyFont="1" applyAlignment="1">
      <alignment/>
    </xf>
    <xf numFmtId="188" fontId="7" fillId="34" borderId="14" xfId="49" applyNumberFormat="1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65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19" fillId="33" borderId="0" xfId="0" applyFont="1" applyFill="1" applyAlignment="1">
      <alignment horizontal="center"/>
    </xf>
    <xf numFmtId="180" fontId="7" fillId="38" borderId="13" xfId="0" applyNumberFormat="1" applyFont="1" applyFill="1" applyBorder="1" applyAlignment="1">
      <alignment/>
    </xf>
    <xf numFmtId="180" fontId="7" fillId="37" borderId="0" xfId="0" applyNumberFormat="1" applyFont="1" applyFill="1" applyBorder="1" applyAlignment="1">
      <alignment/>
    </xf>
    <xf numFmtId="180" fontId="65" fillId="33" borderId="13" xfId="0" applyNumberFormat="1" applyFont="1" applyFill="1" applyBorder="1" applyAlignment="1">
      <alignment/>
    </xf>
    <xf numFmtId="180" fontId="65" fillId="33" borderId="13" xfId="0" applyNumberFormat="1" applyFont="1" applyFill="1" applyBorder="1" applyAlignment="1">
      <alignment horizontal="right"/>
    </xf>
    <xf numFmtId="180" fontId="7" fillId="34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 quotePrefix="1">
      <alignment horizontal="left"/>
    </xf>
    <xf numFmtId="0" fontId="21" fillId="38" borderId="0" xfId="0" applyFont="1" applyFill="1" applyAlignment="1">
      <alignment horizontal="center" vertical="center" wrapText="1" shrinkToFit="1"/>
    </xf>
    <xf numFmtId="0" fontId="20" fillId="0" borderId="0" xfId="0" applyFont="1" applyAlignment="1">
      <alignment vertical="center" wrapText="1" shrinkToFit="1"/>
    </xf>
    <xf numFmtId="0" fontId="66" fillId="33" borderId="0" xfId="0" applyFont="1" applyFill="1" applyAlignment="1">
      <alignment horizontal="center" vertical="center" wrapText="1" shrinkToFit="1"/>
    </xf>
    <xf numFmtId="0" fontId="7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" fillId="39" borderId="0" xfId="0" applyFont="1" applyFill="1" applyBorder="1" applyAlignment="1">
      <alignment horizontal="center" vertical="center" wrapText="1" shrinkToFit="1"/>
    </xf>
    <xf numFmtId="0" fontId="1" fillId="38" borderId="0" xfId="0" applyFont="1" applyFill="1" applyBorder="1" applyAlignment="1">
      <alignment horizontal="center" vertical="center" wrapText="1" shrinkToFi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CA T3 2008 Fr" xfId="49"/>
    <cellStyle name="Currency" xfId="50"/>
    <cellStyle name="Currency [0]" xfId="51"/>
    <cellStyle name="Neutr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oupem6.local\groups\DAF\CADRE\Relations%20investisseurs\2.%20DONNEES%20M6%20-%20TF1\1.%20BASE%20DE%20DONNEES%20M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- M6"/>
      <sheetName val="BDD M6"/>
      <sheetName val="M6 Historique par an"/>
      <sheetName val="M6 Histo simplifié trimestre"/>
      <sheetName val="graphiques"/>
      <sheetName val="CA Pub 300609"/>
      <sheetName val="BDD M6 (old)"/>
      <sheetName val="BDD M6 (2)"/>
      <sheetName val="Feuil1"/>
    </sheetNames>
    <sheetDataSet>
      <sheetData sheetId="1">
        <row r="9">
          <cell r="HI9">
            <v>991.5171328552641</v>
          </cell>
          <cell r="HO9">
            <v>1382.843644485</v>
          </cell>
        </row>
        <row r="14">
          <cell r="HI14">
            <v>477.839377855264</v>
          </cell>
          <cell r="HO14">
            <v>664.7648974850001</v>
          </cell>
        </row>
        <row r="15">
          <cell r="HI15">
            <v>135.7879</v>
          </cell>
          <cell r="HO15">
            <v>190.81680000000003</v>
          </cell>
        </row>
        <row r="16">
          <cell r="HI16">
            <v>377.611</v>
          </cell>
          <cell r="HO16">
            <v>526.8911919999999</v>
          </cell>
        </row>
        <row r="17">
          <cell r="HI17">
            <v>0.278855</v>
          </cell>
          <cell r="HO17">
            <v>0.370755</v>
          </cell>
        </row>
        <row r="20">
          <cell r="GW20">
            <v>1386.638</v>
          </cell>
          <cell r="HO20">
            <v>1382.843644485</v>
          </cell>
        </row>
        <row r="21">
          <cell r="GW21">
            <v>811.857</v>
          </cell>
          <cell r="HO21">
            <v>811.8815526884471</v>
          </cell>
        </row>
        <row r="22">
          <cell r="GW22">
            <v>647.134</v>
          </cell>
          <cell r="HO22">
            <v>643.3854574850001</v>
          </cell>
        </row>
        <row r="25">
          <cell r="GW25">
            <v>574.781</v>
          </cell>
          <cell r="HO25">
            <v>570.9620917965528</v>
          </cell>
        </row>
        <row r="27">
          <cell r="GW27">
            <v>218.521</v>
          </cell>
          <cell r="HO27">
            <v>206.2103815459062</v>
          </cell>
        </row>
        <row r="33">
          <cell r="GW33">
            <v>205.991</v>
          </cell>
        </row>
        <row r="35">
          <cell r="GW35">
            <v>24.367</v>
          </cell>
          <cell r="HO35">
            <v>17.676598</v>
          </cell>
        </row>
        <row r="39">
          <cell r="GW39">
            <v>-90.153</v>
          </cell>
        </row>
        <row r="41">
          <cell r="GW41">
            <v>140.159</v>
          </cell>
        </row>
        <row r="68">
          <cell r="GW68">
            <v>266.71979999999996</v>
          </cell>
          <cell r="HI68">
            <v>186.467</v>
          </cell>
          <cell r="HO68">
            <v>261.3948</v>
          </cell>
        </row>
        <row r="69">
          <cell r="GW69">
            <v>65.202</v>
          </cell>
          <cell r="HO69">
            <v>66.74199499999999</v>
          </cell>
        </row>
        <row r="80">
          <cell r="HO80">
            <v>206.2103815459062</v>
          </cell>
        </row>
        <row r="81">
          <cell r="HO81">
            <v>144.7809993320989</v>
          </cell>
        </row>
        <row r="85">
          <cell r="HO85">
            <v>9.060470919413293</v>
          </cell>
        </row>
        <row r="95">
          <cell r="HO95">
            <v>6.669213890055558</v>
          </cell>
        </row>
        <row r="96">
          <cell r="HO96">
            <v>48.39786540433843</v>
          </cell>
        </row>
        <row r="99">
          <cell r="HO99">
            <v>-4.576323</v>
          </cell>
        </row>
        <row r="104">
          <cell r="HO104">
            <v>-2.698168000000001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"/>
  <sheetViews>
    <sheetView showGridLines="0" zoomScale="130" zoomScaleNormal="130" zoomScalePageLayoutView="0" workbookViewId="0" topLeftCell="B1">
      <selection activeCell="H20" sqref="H20"/>
    </sheetView>
  </sheetViews>
  <sheetFormatPr defaultColWidth="11.421875" defaultRowHeight="12.75"/>
  <cols>
    <col min="1" max="1" width="11.421875" style="1" customWidth="1"/>
    <col min="2" max="2" width="58.28125" style="1" bestFit="1" customWidth="1"/>
    <col min="3" max="3" width="1.8515625" style="1" customWidth="1"/>
    <col min="4" max="4" width="12.421875" style="1" bestFit="1" customWidth="1"/>
    <col min="5" max="5" width="1.421875" style="1" customWidth="1"/>
    <col min="6" max="6" width="12.421875" style="1" bestFit="1" customWidth="1"/>
    <col min="7" max="7" width="1.421875" style="1" customWidth="1"/>
    <col min="8" max="8" width="11.00390625" style="1" bestFit="1" customWidth="1"/>
    <col min="9" max="16384" width="11.421875" style="1" customWidth="1"/>
  </cols>
  <sheetData>
    <row r="3" spans="2:8" ht="14.25">
      <c r="B3" s="1" t="s">
        <v>5</v>
      </c>
      <c r="D3" s="2">
        <v>2012</v>
      </c>
      <c r="F3" s="2">
        <v>2011</v>
      </c>
      <c r="H3" s="2" t="s">
        <v>6</v>
      </c>
    </row>
    <row r="5" spans="2:8" ht="12.75">
      <c r="B5" s="3" t="s">
        <v>2</v>
      </c>
      <c r="D5" s="4">
        <f>+'[1]BDD M6'!$GW$20</f>
        <v>1386.638</v>
      </c>
      <c r="E5" s="5"/>
      <c r="F5" s="4">
        <v>1421.3190000000002</v>
      </c>
      <c r="H5" s="111">
        <f>D5/F5-1</f>
        <v>-0.02440057439603649</v>
      </c>
    </row>
    <row r="6" spans="2:8" ht="4.5" customHeight="1">
      <c r="B6" s="3"/>
      <c r="D6" s="5"/>
      <c r="E6" s="5"/>
      <c r="F6" s="5"/>
      <c r="G6" s="3"/>
      <c r="H6" s="6"/>
    </row>
    <row r="7" spans="2:8" s="11" customFormat="1" ht="12">
      <c r="B7" s="7" t="s">
        <v>7</v>
      </c>
      <c r="C7" s="8"/>
      <c r="D7" s="9">
        <f>+'[1]BDD M6'!$GW$22</f>
        <v>647.134</v>
      </c>
      <c r="E7" s="10"/>
      <c r="F7" s="9">
        <v>675.9380000000001</v>
      </c>
      <c r="H7" s="26">
        <f>D7/F7-1</f>
        <v>-0.042613375782986185</v>
      </c>
    </row>
    <row r="8" spans="2:8" ht="12.75">
      <c r="B8" s="13" t="s">
        <v>8</v>
      </c>
      <c r="C8" s="14"/>
      <c r="D8" s="15">
        <f>D9-D7</f>
        <v>164.72299999999996</v>
      </c>
      <c r="E8" s="16"/>
      <c r="F8" s="15">
        <v>161.12</v>
      </c>
      <c r="G8" s="17"/>
      <c r="H8" s="12">
        <f>D8/F8-1</f>
        <v>0.022362214498510058</v>
      </c>
    </row>
    <row r="9" spans="2:8" ht="12.75">
      <c r="B9" s="18" t="s">
        <v>9</v>
      </c>
      <c r="C9" s="19"/>
      <c r="D9" s="20">
        <f>'[1]BDD M6'!$GW$21</f>
        <v>811.857</v>
      </c>
      <c r="E9" s="16"/>
      <c r="F9" s="20">
        <v>837.0580000000001</v>
      </c>
      <c r="G9" s="21"/>
      <c r="H9" s="28">
        <f>D9/F9-1</f>
        <v>-0.030106635382494584</v>
      </c>
    </row>
    <row r="10" spans="2:8" ht="3.75" customHeight="1">
      <c r="B10" s="22"/>
      <c r="C10" s="19"/>
      <c r="D10" s="16"/>
      <c r="E10" s="23"/>
      <c r="F10" s="16"/>
      <c r="G10" s="24"/>
      <c r="H10" s="25"/>
    </row>
    <row r="11" spans="2:8" s="11" customFormat="1" ht="12">
      <c r="B11" s="7" t="s">
        <v>10</v>
      </c>
      <c r="C11" s="8"/>
      <c r="D11" s="9">
        <f>+'[1]BDD M6'!$GW$25-'[1]BDD M6'!$GW$68</f>
        <v>308.0612</v>
      </c>
      <c r="E11" s="10">
        <f>E5-E9</f>
        <v>0</v>
      </c>
      <c r="F11" s="9">
        <v>526.3403000000001</v>
      </c>
      <c r="H11" s="26">
        <f>D11/F11-1</f>
        <v>-0.4147109769098054</v>
      </c>
    </row>
    <row r="12" spans="2:8" ht="12.75">
      <c r="B12" s="13" t="s">
        <v>11</v>
      </c>
      <c r="C12" s="14"/>
      <c r="D12" s="15">
        <f>+'[1]BDD M6'!$GW$68</f>
        <v>266.71979999999996</v>
      </c>
      <c r="E12" s="16"/>
      <c r="F12" s="15">
        <v>57.904</v>
      </c>
      <c r="G12" s="17"/>
      <c r="H12" s="12">
        <f>D12/F12-1</f>
        <v>3.6062413650179597</v>
      </c>
    </row>
    <row r="13" spans="2:8" ht="12.75">
      <c r="B13" s="27" t="s">
        <v>12</v>
      </c>
      <c r="C13" s="19"/>
      <c r="D13" s="20">
        <f>+D11+D12</f>
        <v>574.781</v>
      </c>
      <c r="E13" s="16"/>
      <c r="F13" s="20">
        <v>584.2443000000001</v>
      </c>
      <c r="G13" s="21"/>
      <c r="H13" s="28">
        <f>D13/F13-1</f>
        <v>-0.016197505050541516</v>
      </c>
    </row>
    <row r="14" spans="4:6" ht="9.75" customHeight="1">
      <c r="D14" s="29"/>
      <c r="E14" s="30"/>
      <c r="F14" s="29"/>
    </row>
    <row r="15" spans="2:8" ht="13.5" thickBot="1">
      <c r="B15" s="3" t="s">
        <v>13</v>
      </c>
      <c r="D15" s="31">
        <f>+'[1]BDD M6'!$GW$27</f>
        <v>218.521</v>
      </c>
      <c r="E15" s="32"/>
      <c r="F15" s="31">
        <v>245.0324</v>
      </c>
      <c r="G15" s="33"/>
      <c r="H15" s="114">
        <f>D15/F15-1</f>
        <v>-0.10819548761714781</v>
      </c>
    </row>
    <row r="16" spans="4:6" ht="6.75" customHeight="1" thickTop="1">
      <c r="D16" s="29"/>
      <c r="E16" s="30"/>
      <c r="F16" s="29"/>
    </row>
    <row r="17" spans="2:12" ht="12.75">
      <c r="B17" s="1" t="s">
        <v>14</v>
      </c>
      <c r="D17" s="34">
        <f>'[1]BDD M6'!$GW$33</f>
        <v>205.991</v>
      </c>
      <c r="E17" s="30"/>
      <c r="F17" s="34">
        <v>241.6164</v>
      </c>
      <c r="H17" s="35">
        <f>D17/F17-1</f>
        <v>-0.1474461170682122</v>
      </c>
      <c r="L17" s="35"/>
    </row>
    <row r="18" spans="4:6" ht="6.75" customHeight="1">
      <c r="D18" s="29"/>
      <c r="E18" s="30"/>
      <c r="F18" s="29"/>
    </row>
    <row r="19" spans="2:8" ht="12.75">
      <c r="B19" s="1" t="s">
        <v>41</v>
      </c>
      <c r="D19" s="34">
        <f>'[1]BDD M6'!$GW$35</f>
        <v>24.367</v>
      </c>
      <c r="E19" s="30"/>
      <c r="F19" s="34">
        <v>3.026</v>
      </c>
      <c r="H19" s="116" t="s">
        <v>49</v>
      </c>
    </row>
    <row r="20" spans="4:8" ht="3.75" customHeight="1">
      <c r="D20" s="34"/>
      <c r="E20" s="30"/>
      <c r="F20" s="34"/>
      <c r="H20" s="35"/>
    </row>
    <row r="21" spans="2:8" ht="12.75">
      <c r="B21" s="1" t="s">
        <v>15</v>
      </c>
      <c r="D21" s="34">
        <f>'[1]BDD M6'!$GW$39</f>
        <v>-90.153</v>
      </c>
      <c r="E21" s="30"/>
      <c r="F21" s="34">
        <v>-94.889</v>
      </c>
      <c r="H21" s="26">
        <f>D21/F21-1</f>
        <v>-0.04991094858202727</v>
      </c>
    </row>
    <row r="22" spans="4:6" ht="5.25" customHeight="1">
      <c r="D22" s="3"/>
      <c r="F22" s="3"/>
    </row>
    <row r="23" spans="2:8" ht="13.5" thickBot="1">
      <c r="B23" s="32" t="s">
        <v>39</v>
      </c>
      <c r="D23" s="36">
        <f>'[1]BDD M6'!$GW$41</f>
        <v>140.159</v>
      </c>
      <c r="E23" s="32"/>
      <c r="F23" s="36">
        <v>149.6444</v>
      </c>
      <c r="G23" s="33"/>
      <c r="H23" s="113">
        <f>D23/F23-1</f>
        <v>-0.06338626771198919</v>
      </c>
    </row>
    <row r="24" ht="5.25" customHeight="1" thickTop="1"/>
    <row r="26" ht="6.75" customHeight="1"/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3"/>
  <sheetViews>
    <sheetView showGridLines="0" zoomScale="85" zoomScaleNormal="85" zoomScalePageLayoutView="0" workbookViewId="0" topLeftCell="B1">
      <selection activeCell="D29" sqref="D29:H29"/>
    </sheetView>
  </sheetViews>
  <sheetFormatPr defaultColWidth="11.421875" defaultRowHeight="12.75"/>
  <cols>
    <col min="1" max="1" width="11.421875" style="1" customWidth="1"/>
    <col min="2" max="2" width="62.7109375" style="1" customWidth="1"/>
    <col min="3" max="3" width="1.8515625" style="1" customWidth="1"/>
    <col min="4" max="4" width="12.421875" style="1" bestFit="1" customWidth="1"/>
    <col min="5" max="5" width="1.421875" style="1" customWidth="1"/>
    <col min="6" max="6" width="12.421875" style="1" bestFit="1" customWidth="1"/>
    <col min="7" max="7" width="1.421875" style="1" customWidth="1"/>
    <col min="8" max="8" width="11.00390625" style="1" bestFit="1" customWidth="1"/>
    <col min="9" max="16384" width="11.421875" style="1" customWidth="1"/>
  </cols>
  <sheetData>
    <row r="3" spans="2:8" ht="14.25">
      <c r="B3" s="1" t="s">
        <v>5</v>
      </c>
      <c r="D3" s="2">
        <v>2013</v>
      </c>
      <c r="F3" s="2">
        <v>2012</v>
      </c>
      <c r="H3" s="2" t="s">
        <v>6</v>
      </c>
    </row>
    <row r="5" spans="2:8" ht="12.75">
      <c r="B5" s="3" t="s">
        <v>2</v>
      </c>
      <c r="D5" s="4">
        <f>+'[1]BDD M6'!$HO$20</f>
        <v>1382.843644485</v>
      </c>
      <c r="E5" s="5"/>
      <c r="F5" s="4">
        <v>1386.638</v>
      </c>
      <c r="H5" s="111">
        <f>D5/F5-1</f>
        <v>-0.0027363706425180823</v>
      </c>
    </row>
    <row r="6" spans="2:8" ht="3.75" customHeight="1">
      <c r="B6" s="3"/>
      <c r="D6" s="4"/>
      <c r="E6" s="5"/>
      <c r="F6" s="4"/>
      <c r="H6" s="111"/>
    </row>
    <row r="7" spans="2:8" ht="12.75">
      <c r="B7" s="117" t="s">
        <v>43</v>
      </c>
      <c r="C7" s="19"/>
      <c r="D7" s="119">
        <f>'[1]BDD M6'!$HO$21</f>
        <v>811.8815526884471</v>
      </c>
      <c r="E7" s="120"/>
      <c r="F7" s="119">
        <v>811.857</v>
      </c>
      <c r="G7" s="17"/>
      <c r="H7" s="121">
        <f>D7/F7-1</f>
        <v>3.0242627023113755E-05</v>
      </c>
    </row>
    <row r="8" spans="2:8" s="11" customFormat="1" ht="12">
      <c r="B8" s="118" t="s">
        <v>46</v>
      </c>
      <c r="C8" s="8"/>
      <c r="D8" s="10">
        <f>+'[1]BDD M6'!$HO$22</f>
        <v>643.3854574850001</v>
      </c>
      <c r="E8" s="10"/>
      <c r="F8" s="10">
        <v>647.134</v>
      </c>
      <c r="G8" s="8"/>
      <c r="H8" s="122">
        <f>D8/F8-1</f>
        <v>-0.005792529082075615</v>
      </c>
    </row>
    <row r="9" spans="2:8" ht="12.75">
      <c r="B9" s="118" t="s">
        <v>47</v>
      </c>
      <c r="C9" s="14"/>
      <c r="D9" s="123">
        <f>D7-D8</f>
        <v>168.496095203447</v>
      </c>
      <c r="E9" s="16"/>
      <c r="F9" s="123">
        <v>164.72299999999996</v>
      </c>
      <c r="G9" s="21"/>
      <c r="H9" s="124">
        <f>D9/F9-1</f>
        <v>0.02290569746451343</v>
      </c>
    </row>
    <row r="10" spans="2:8" ht="12.75">
      <c r="B10" s="117" t="s">
        <v>44</v>
      </c>
      <c r="C10" s="19"/>
      <c r="D10" s="129">
        <f>+D12+D13</f>
        <v>570.9620917965528</v>
      </c>
      <c r="E10" s="120"/>
      <c r="F10" s="129">
        <f>+F12+F13</f>
        <v>574.781</v>
      </c>
      <c r="G10" s="17"/>
      <c r="H10" s="137">
        <f>D10/F10-1</f>
        <v>-0.006644110023551808</v>
      </c>
    </row>
    <row r="11" spans="2:8" ht="3.75" customHeight="1">
      <c r="B11" s="22"/>
      <c r="C11" s="19"/>
      <c r="D11" s="16"/>
      <c r="E11" s="23"/>
      <c r="F11" s="16"/>
      <c r="G11" s="24"/>
      <c r="H11" s="25"/>
    </row>
    <row r="12" spans="2:8" s="11" customFormat="1" ht="12" hidden="1">
      <c r="B12" s="7" t="s">
        <v>10</v>
      </c>
      <c r="C12" s="8"/>
      <c r="D12" s="9">
        <f>+'[1]BDD M6'!$HO$25-'[1]BDD M6'!$HO$69</f>
        <v>504.22009679655287</v>
      </c>
      <c r="E12" s="10">
        <f>E5-E7</f>
        <v>0</v>
      </c>
      <c r="F12" s="9">
        <f>'[1]BDD M6'!$GW$25-F13</f>
        <v>509.57899999999995</v>
      </c>
      <c r="H12" s="26">
        <f>D12/F12-1</f>
        <v>-0.0105163344710969</v>
      </c>
    </row>
    <row r="13" spans="2:8" ht="12.75" hidden="1">
      <c r="B13" s="13" t="s">
        <v>11</v>
      </c>
      <c r="C13" s="14"/>
      <c r="D13" s="15">
        <f>+'[1]BDD M6'!$HO$69</f>
        <v>66.74199499999999</v>
      </c>
      <c r="E13" s="16"/>
      <c r="F13" s="15">
        <f>'[1]BDD M6'!$GW$69</f>
        <v>65.202</v>
      </c>
      <c r="G13" s="17"/>
      <c r="H13" s="12">
        <f>D13/F13-1</f>
        <v>0.023618830710714356</v>
      </c>
    </row>
    <row r="14" spans="4:6" ht="17.25" customHeight="1">
      <c r="D14" s="29"/>
      <c r="E14" s="30"/>
      <c r="F14" s="29"/>
    </row>
    <row r="15" spans="2:8" ht="13.5" thickBot="1">
      <c r="B15" s="3" t="s">
        <v>13</v>
      </c>
      <c r="D15" s="31">
        <f>+'[1]BDD M6'!$HO$27</f>
        <v>206.2103815459062</v>
      </c>
      <c r="E15" s="32"/>
      <c r="F15" s="31">
        <v>218.521</v>
      </c>
      <c r="G15" s="33"/>
      <c r="H15" s="114">
        <f>D15/F15-1</f>
        <v>-0.05633608876992968</v>
      </c>
    </row>
    <row r="16" spans="2:8" ht="3" customHeight="1" thickTop="1">
      <c r="B16" s="3"/>
      <c r="D16" s="135"/>
      <c r="E16" s="131"/>
      <c r="F16" s="135"/>
      <c r="G16" s="132"/>
      <c r="H16" s="136"/>
    </row>
    <row r="17" spans="2:10" ht="12.75">
      <c r="B17" s="132" t="s">
        <v>55</v>
      </c>
      <c r="D17" s="155">
        <v>2.3</v>
      </c>
      <c r="E17" s="132"/>
      <c r="F17" s="160">
        <v>2.3</v>
      </c>
      <c r="G17" s="132"/>
      <c r="H17" s="156">
        <f>D17/F17-1</f>
        <v>0</v>
      </c>
      <c r="J17" s="1" t="s">
        <v>57</v>
      </c>
    </row>
    <row r="18" spans="2:8" ht="4.5" customHeight="1">
      <c r="B18" s="3"/>
      <c r="D18" s="153"/>
      <c r="E18" s="131"/>
      <c r="F18" s="153"/>
      <c r="G18" s="132"/>
      <c r="H18" s="154"/>
    </row>
    <row r="19" spans="2:10" ht="12.75">
      <c r="B19" s="131" t="s">
        <v>54</v>
      </c>
      <c r="D19" s="158">
        <f>D15+D17</f>
        <v>208.5103815459062</v>
      </c>
      <c r="E19" s="158"/>
      <c r="F19" s="158">
        <f>F15+F17</f>
        <v>220.821</v>
      </c>
      <c r="G19" s="37"/>
      <c r="H19" s="130">
        <f>D19/F19-1</f>
        <v>-0.05574931031964259</v>
      </c>
      <c r="J19" s="157"/>
    </row>
    <row r="20" spans="2:8" ht="6.75" customHeight="1">
      <c r="B20" s="132"/>
      <c r="D20" s="133"/>
      <c r="E20" s="134"/>
      <c r="F20" s="133"/>
      <c r="G20" s="37"/>
      <c r="H20" s="37"/>
    </row>
    <row r="21" spans="2:12" ht="12.75">
      <c r="B21" s="132" t="s">
        <v>56</v>
      </c>
      <c r="D21" s="152">
        <v>208</v>
      </c>
      <c r="E21" s="132"/>
      <c r="F21" s="152">
        <v>220.7</v>
      </c>
      <c r="H21" s="35">
        <f>D21/F21-1</f>
        <v>-0.057544177616674186</v>
      </c>
      <c r="J21" s="1" t="s">
        <v>57</v>
      </c>
      <c r="L21" s="35"/>
    </row>
    <row r="22" spans="2:6" ht="6.75" customHeight="1">
      <c r="B22" s="132"/>
      <c r="D22" s="131"/>
      <c r="E22" s="132"/>
      <c r="F22" s="131"/>
    </row>
    <row r="23" spans="2:8" ht="12.75">
      <c r="B23" s="132" t="s">
        <v>41</v>
      </c>
      <c r="D23" s="152">
        <f>'[1]BDD M6'!$HO$35</f>
        <v>17.676598</v>
      </c>
      <c r="E23" s="132"/>
      <c r="F23" s="152">
        <v>24.5</v>
      </c>
      <c r="H23" s="116" t="s">
        <v>49</v>
      </c>
    </row>
    <row r="24" spans="2:8" ht="3.75" customHeight="1">
      <c r="B24" s="132"/>
      <c r="D24" s="152"/>
      <c r="E24" s="132"/>
      <c r="F24" s="152"/>
      <c r="H24" s="35"/>
    </row>
    <row r="25" spans="2:8" ht="12.75">
      <c r="B25" s="132" t="s">
        <v>15</v>
      </c>
      <c r="D25" s="160">
        <v>-96.7</v>
      </c>
      <c r="E25" s="132"/>
      <c r="F25" s="160">
        <v>-91.4</v>
      </c>
      <c r="H25" s="12">
        <f>D25/F25-1</f>
        <v>0.057986870897155374</v>
      </c>
    </row>
    <row r="26" spans="2:6" ht="5.25" customHeight="1">
      <c r="B26" s="132"/>
      <c r="D26" s="3"/>
      <c r="F26" s="3"/>
    </row>
    <row r="27" spans="2:10" ht="13.5" thickBot="1">
      <c r="B27" s="131" t="s">
        <v>58</v>
      </c>
      <c r="D27" s="36">
        <v>112.1</v>
      </c>
      <c r="E27" s="32"/>
      <c r="F27" s="36">
        <v>140.159</v>
      </c>
      <c r="G27" s="33"/>
      <c r="H27" s="113">
        <f>D27/F27-1</f>
        <v>-0.20019406531153905</v>
      </c>
      <c r="J27" s="1" t="s">
        <v>57</v>
      </c>
    </row>
    <row r="28" spans="2:6" ht="2.25" customHeight="1" thickTop="1">
      <c r="B28" s="132"/>
      <c r="D28" s="3"/>
      <c r="F28" s="3"/>
    </row>
    <row r="29" spans="2:10" ht="12.75">
      <c r="B29" s="132" t="s">
        <v>39</v>
      </c>
      <c r="D29" s="152">
        <v>112</v>
      </c>
      <c r="E29" s="132"/>
      <c r="F29" s="152">
        <v>140.2</v>
      </c>
      <c r="H29" s="26">
        <f>D29/F29-1</f>
        <v>-0.20114122681883018</v>
      </c>
      <c r="J29" s="1" t="s">
        <v>57</v>
      </c>
    </row>
    <row r="30" s="132" customFormat="1" ht="12.75"/>
    <row r="33" ht="12.75">
      <c r="F33" s="1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H31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43" sqref="C43"/>
    </sheetView>
  </sheetViews>
  <sheetFormatPr defaultColWidth="11.421875" defaultRowHeight="12.75"/>
  <cols>
    <col min="1" max="2" width="0.9921875" style="1" customWidth="1"/>
    <col min="3" max="3" width="46.57421875" style="33" bestFit="1" customWidth="1"/>
    <col min="4" max="4" width="1.8515625" style="37" customWidth="1"/>
    <col min="5" max="5" width="9.8515625" style="1" bestFit="1" customWidth="1"/>
    <col min="6" max="6" width="0.71875" style="1" customWidth="1"/>
    <col min="7" max="7" width="9.8515625" style="1" bestFit="1" customWidth="1"/>
    <col min="8" max="8" width="0.71875" style="33" customWidth="1"/>
    <col min="9" max="9" width="8.28125" style="1" customWidth="1"/>
    <col min="10" max="10" width="0.9921875" style="37" customWidth="1"/>
    <col min="11" max="11" width="7.8515625" style="1" customWidth="1"/>
    <col min="12" max="12" width="0.71875" style="1" customWidth="1"/>
    <col min="13" max="13" width="8.00390625" style="1" customWidth="1"/>
    <col min="14" max="14" width="0.71875" style="1" customWidth="1"/>
    <col min="15" max="15" width="8.7109375" style="1" customWidth="1"/>
    <col min="16" max="16" width="0.85546875" style="1" customWidth="1"/>
    <col min="17" max="17" width="9.8515625" style="1" bestFit="1" customWidth="1"/>
    <col min="18" max="18" width="0.85546875" style="1" customWidth="1"/>
    <col min="19" max="19" width="9.8515625" style="1" bestFit="1" customWidth="1"/>
    <col min="20" max="20" width="0.9921875" style="1" customWidth="1"/>
    <col min="21" max="21" width="9.140625" style="1" bestFit="1" customWidth="1"/>
    <col min="22" max="22" width="0.9921875" style="1" customWidth="1"/>
    <col min="23" max="23" width="6.7109375" style="1" hidden="1" customWidth="1"/>
    <col min="24" max="24" width="0.71875" style="33" hidden="1" customWidth="1"/>
    <col min="25" max="25" width="29.421875" style="1" hidden="1" customWidth="1"/>
    <col min="26" max="26" width="0.71875" style="1" hidden="1" customWidth="1"/>
    <col min="27" max="27" width="8.00390625" style="1" hidden="1" customWidth="1"/>
    <col min="28" max="28" width="7.00390625" style="1" hidden="1" customWidth="1"/>
    <col min="29" max="29" width="0" style="1" hidden="1" customWidth="1"/>
    <col min="30" max="30" width="11.421875" style="1" customWidth="1"/>
    <col min="31" max="31" width="1.1484375" style="1" customWidth="1"/>
    <col min="32" max="32" width="11.421875" style="1" customWidth="1"/>
    <col min="33" max="33" width="1.1484375" style="1" customWidth="1"/>
    <col min="34" max="16384" width="11.421875" style="1" customWidth="1"/>
  </cols>
  <sheetData>
    <row r="3" spans="5:24" ht="12.75">
      <c r="E3" s="184" t="s">
        <v>0</v>
      </c>
      <c r="F3" s="184"/>
      <c r="G3" s="184"/>
      <c r="H3" s="184"/>
      <c r="I3" s="184"/>
      <c r="K3" s="185" t="s">
        <v>16</v>
      </c>
      <c r="L3" s="185"/>
      <c r="M3" s="185"/>
      <c r="N3" s="185"/>
      <c r="O3" s="185"/>
      <c r="Q3" s="185" t="s">
        <v>17</v>
      </c>
      <c r="R3" s="185"/>
      <c r="S3" s="185"/>
      <c r="T3" s="185"/>
      <c r="U3" s="185"/>
      <c r="X3" s="1"/>
    </row>
    <row r="4" ht="12.75">
      <c r="X4" s="1"/>
    </row>
    <row r="5" spans="3:24" ht="12.75">
      <c r="C5" s="33" t="s">
        <v>18</v>
      </c>
      <c r="E5" s="38">
        <f>'Fr Tableau 1 Ex MGD'!D3</f>
        <v>2013</v>
      </c>
      <c r="G5" s="38">
        <f>'Fr Tableau 1 Ex MGD'!F3</f>
        <v>2012</v>
      </c>
      <c r="H5" s="39"/>
      <c r="I5" s="2" t="s">
        <v>1</v>
      </c>
      <c r="J5" s="40"/>
      <c r="K5" s="38">
        <f>E5</f>
        <v>2013</v>
      </c>
      <c r="M5" s="38">
        <f>G5</f>
        <v>2012</v>
      </c>
      <c r="N5" s="39"/>
      <c r="O5" s="2" t="s">
        <v>1</v>
      </c>
      <c r="Q5" s="38">
        <f>K5</f>
        <v>2013</v>
      </c>
      <c r="S5" s="38">
        <f>G5</f>
        <v>2012</v>
      </c>
      <c r="T5" s="39"/>
      <c r="U5" s="2" t="s">
        <v>1</v>
      </c>
      <c r="X5" s="1"/>
    </row>
    <row r="6" spans="14:24" ht="14.25" customHeight="1">
      <c r="N6" s="33"/>
      <c r="T6" s="33"/>
      <c r="X6" s="1"/>
    </row>
    <row r="7" spans="3:27" s="33" customFormat="1" ht="12.75">
      <c r="C7" s="33" t="s">
        <v>19</v>
      </c>
      <c r="D7" s="41"/>
      <c r="E7" s="42">
        <f>+'[1]BDD M6'!$HI$14</f>
        <v>477.839377855264</v>
      </c>
      <c r="G7" s="42">
        <v>479.14</v>
      </c>
      <c r="H7" s="42"/>
      <c r="I7" s="51">
        <f>E7/G7-1</f>
        <v>-0.002714492934708046</v>
      </c>
      <c r="J7" s="44"/>
      <c r="K7" s="42">
        <f aca="true" t="shared" si="0" ref="K7:K12">+Q7-E7</f>
        <v>186.92551962973613</v>
      </c>
      <c r="L7" s="46"/>
      <c r="M7" s="45">
        <v>184.846</v>
      </c>
      <c r="N7" s="47"/>
      <c r="O7" s="51">
        <f>+K7/M7-1</f>
        <v>0.01125001152167826</v>
      </c>
      <c r="Q7" s="47">
        <f>+'[1]BDD M6'!$HO$14</f>
        <v>664.7648974850001</v>
      </c>
      <c r="R7" s="46"/>
      <c r="S7" s="47">
        <v>663.986</v>
      </c>
      <c r="T7" s="47"/>
      <c r="U7" s="43">
        <f>+Q7/S7-1</f>
        <v>0.0011730631142827797</v>
      </c>
      <c r="Y7" s="48">
        <f>G7+M7</f>
        <v>663.986</v>
      </c>
      <c r="AA7" s="48">
        <f>E7+K7</f>
        <v>664.7648974850001</v>
      </c>
    </row>
    <row r="8" spans="3:27" ht="12.75">
      <c r="C8" s="1" t="s">
        <v>20</v>
      </c>
      <c r="E8" s="42">
        <f>+'[1]BDD M6'!$HI$15</f>
        <v>135.7879</v>
      </c>
      <c r="F8" s="33"/>
      <c r="G8" s="42">
        <v>130.44</v>
      </c>
      <c r="H8" s="42"/>
      <c r="I8" s="43">
        <f>E8/G8-1</f>
        <v>0.04099892670959826</v>
      </c>
      <c r="J8" s="49"/>
      <c r="K8" s="42">
        <f t="shared" si="0"/>
        <v>55.02890000000002</v>
      </c>
      <c r="L8" s="50"/>
      <c r="M8" s="45">
        <v>55.69399999999999</v>
      </c>
      <c r="N8" s="47"/>
      <c r="O8" s="51">
        <f>+K8/M8-1</f>
        <v>-0.011942040435234835</v>
      </c>
      <c r="Q8" s="47">
        <f>+'[1]BDD M6'!$HO$15</f>
        <v>190.81680000000003</v>
      </c>
      <c r="R8" s="50"/>
      <c r="S8" s="47">
        <v>186.134</v>
      </c>
      <c r="T8" s="47"/>
      <c r="U8" s="43">
        <f>+Q8/S8-1</f>
        <v>0.025158219347352073</v>
      </c>
      <c r="X8" s="1"/>
      <c r="Y8" s="48">
        <f>G8+M8</f>
        <v>186.134</v>
      </c>
      <c r="AA8" s="48">
        <f>E8+K8</f>
        <v>190.81680000000003</v>
      </c>
    </row>
    <row r="9" spans="3:27" ht="12.75">
      <c r="C9" s="52" t="s">
        <v>21</v>
      </c>
      <c r="E9" s="146">
        <f>+'[1]BDD M6'!$HI$16-E16</f>
        <v>288.53999999999996</v>
      </c>
      <c r="F9" s="132"/>
      <c r="G9" s="146">
        <f>384.036-G16</f>
        <v>287.161</v>
      </c>
      <c r="H9" s="146"/>
      <c r="I9" s="147">
        <f>+E9/G9-1</f>
        <v>0.004802184140603849</v>
      </c>
      <c r="J9" s="142"/>
      <c r="K9" s="146" t="e">
        <f t="shared" si="0"/>
        <v>#REF!</v>
      </c>
      <c r="L9" s="148"/>
      <c r="M9" s="146" t="e">
        <f>152.2848-M16</f>
        <v>#REF!</v>
      </c>
      <c r="N9" s="149"/>
      <c r="O9" s="147" t="e">
        <f>+K9/M9-1</f>
        <v>#REF!</v>
      </c>
      <c r="P9" s="132"/>
      <c r="Q9" s="146" t="e">
        <f>+'[1]BDD M6'!$HO$16-Q16</f>
        <v>#REF!</v>
      </c>
      <c r="R9" s="148"/>
      <c r="S9" s="146" t="e">
        <f>536.3208-S16</f>
        <v>#REF!</v>
      </c>
      <c r="T9" s="149"/>
      <c r="U9" s="147" t="e">
        <f>+Q9/S9-1</f>
        <v>#REF!</v>
      </c>
      <c r="X9" s="1"/>
      <c r="Y9" s="48"/>
      <c r="AA9" s="48"/>
    </row>
    <row r="10" spans="3:27" s="8" customFormat="1" ht="12" hidden="1">
      <c r="C10" s="27" t="s">
        <v>22</v>
      </c>
      <c r="D10" s="53"/>
      <c r="E10" s="54">
        <f>+E9-E11</f>
        <v>102.07299999999995</v>
      </c>
      <c r="F10" s="55"/>
      <c r="G10" s="54">
        <v>334.725</v>
      </c>
      <c r="H10" s="54"/>
      <c r="I10" s="59">
        <f>E10/G10-1</f>
        <v>-0.6950541489282248</v>
      </c>
      <c r="J10" s="56"/>
      <c r="K10" s="54" t="e">
        <f t="shared" si="0"/>
        <v>#REF!</v>
      </c>
      <c r="L10" s="27"/>
      <c r="M10" s="57">
        <v>-65.12400000000002</v>
      </c>
      <c r="N10" s="58"/>
      <c r="O10" s="59" t="e">
        <f>+K10/M10-1</f>
        <v>#REF!</v>
      </c>
      <c r="Q10" s="58" t="e">
        <f>+Q9-Q11</f>
        <v>#REF!</v>
      </c>
      <c r="R10" s="27"/>
      <c r="S10" s="58">
        <v>269.601</v>
      </c>
      <c r="T10" s="58"/>
      <c r="U10" s="59" t="e">
        <f>+Q10/S10-1</f>
        <v>#REF!</v>
      </c>
      <c r="Y10" s="60">
        <f>G10+M10</f>
        <v>269.601</v>
      </c>
      <c r="AA10" s="60" t="e">
        <f>E10+K10</f>
        <v>#REF!</v>
      </c>
    </row>
    <row r="11" spans="3:27" s="8" customFormat="1" ht="12" hidden="1">
      <c r="C11" s="27" t="s">
        <v>23</v>
      </c>
      <c r="D11" s="53"/>
      <c r="E11" s="54">
        <f>+'[1]BDD M6'!$HI$68</f>
        <v>186.467</v>
      </c>
      <c r="F11" s="55"/>
      <c r="G11" s="54">
        <v>49.311</v>
      </c>
      <c r="H11" s="54"/>
      <c r="I11" s="112">
        <f>E11/G11-1</f>
        <v>2.7814483583784555</v>
      </c>
      <c r="J11" s="56"/>
      <c r="K11" s="54">
        <f t="shared" si="0"/>
        <v>74.92779999999996</v>
      </c>
      <c r="L11" s="62"/>
      <c r="M11" s="61">
        <v>217.40879999999996</v>
      </c>
      <c r="N11" s="58"/>
      <c r="O11" s="59">
        <f>+K11/M11-1</f>
        <v>-0.6553598566387377</v>
      </c>
      <c r="P11" s="63"/>
      <c r="Q11" s="61">
        <f>+'[1]BDD M6'!$HO$68</f>
        <v>261.3948</v>
      </c>
      <c r="R11" s="62"/>
      <c r="S11" s="61">
        <v>266.71979999999996</v>
      </c>
      <c r="T11" s="58"/>
      <c r="U11" s="112">
        <f>+Q11/S11-1</f>
        <v>-0.019964772019175125</v>
      </c>
      <c r="Y11" s="60"/>
      <c r="AA11" s="60"/>
    </row>
    <row r="12" spans="3:30" s="8" customFormat="1" ht="12.75">
      <c r="C12" s="52" t="s">
        <v>27</v>
      </c>
      <c r="D12" s="53"/>
      <c r="E12" s="103">
        <f>+'[1]BDD M6'!$HI$17</f>
        <v>0.278855</v>
      </c>
      <c r="F12" s="102"/>
      <c r="G12" s="42">
        <v>0.155</v>
      </c>
      <c r="H12" s="103"/>
      <c r="I12" s="110" t="s">
        <v>49</v>
      </c>
      <c r="J12" s="104"/>
      <c r="K12" s="103">
        <f t="shared" si="0"/>
        <v>0.09189999999999998</v>
      </c>
      <c r="L12" s="105"/>
      <c r="M12" s="42">
        <v>0.04219999999999999</v>
      </c>
      <c r="N12" s="107"/>
      <c r="O12" s="110" t="s">
        <v>49</v>
      </c>
      <c r="P12" s="108"/>
      <c r="Q12" s="106">
        <f>+'[1]BDD M6'!$HO$17</f>
        <v>0.370755</v>
      </c>
      <c r="R12" s="105"/>
      <c r="S12" s="42">
        <v>0.1972</v>
      </c>
      <c r="T12" s="107"/>
      <c r="U12" s="110" t="s">
        <v>49</v>
      </c>
      <c r="V12" s="11"/>
      <c r="W12" s="11"/>
      <c r="X12" s="11"/>
      <c r="Y12" s="109"/>
      <c r="Z12" s="11"/>
      <c r="AA12" s="109"/>
      <c r="AB12" s="11"/>
      <c r="AC12" s="11"/>
      <c r="AD12" s="11"/>
    </row>
    <row r="13" spans="3:24" ht="4.5" customHeight="1">
      <c r="C13" s="14"/>
      <c r="E13" s="49"/>
      <c r="F13" s="37"/>
      <c r="G13" s="49"/>
      <c r="H13" s="44"/>
      <c r="I13" s="64"/>
      <c r="J13" s="49"/>
      <c r="K13" s="49"/>
      <c r="L13" s="66"/>
      <c r="M13" s="65"/>
      <c r="N13" s="67"/>
      <c r="O13" s="64"/>
      <c r="Q13" s="65"/>
      <c r="R13" s="66"/>
      <c r="S13" s="65"/>
      <c r="T13" s="67"/>
      <c r="U13" s="68"/>
      <c r="X13" s="1"/>
    </row>
    <row r="14" spans="3:28" s="33" customFormat="1" ht="14.25">
      <c r="C14" s="69" t="s">
        <v>51</v>
      </c>
      <c r="D14" s="70"/>
      <c r="E14" s="71">
        <f>E18-E16</f>
        <v>902.4461328552641</v>
      </c>
      <c r="F14" s="71">
        <f>F18-F16</f>
        <v>0</v>
      </c>
      <c r="G14" s="71">
        <f>G18-G16</f>
        <v>896.896</v>
      </c>
      <c r="H14" s="73"/>
      <c r="I14" s="101">
        <f>+E14/G14-1</f>
        <v>0.0061881565479877665</v>
      </c>
      <c r="J14" s="74"/>
      <c r="K14" s="71" t="e">
        <f>K18-K16</f>
        <v>#REF!</v>
      </c>
      <c r="L14" s="71"/>
      <c r="M14" s="71" t="e">
        <f>M18-M16</f>
        <v>#REF!</v>
      </c>
      <c r="N14" s="71">
        <f>SUM(N5:N11)</f>
        <v>0</v>
      </c>
      <c r="O14" s="101" t="e">
        <f>+K14/M14-1</f>
        <v>#REF!</v>
      </c>
      <c r="P14" s="30"/>
      <c r="Q14" s="75" t="e">
        <f>Q18-Q16</f>
        <v>#REF!</v>
      </c>
      <c r="R14" s="75"/>
      <c r="S14" s="75" t="e">
        <f>S18-S16</f>
        <v>#REF!</v>
      </c>
      <c r="T14" s="76"/>
      <c r="U14" s="101" t="e">
        <f>+Q14/S14-1</f>
        <v>#REF!</v>
      </c>
      <c r="Y14" s="77" t="e">
        <f>G14+M14</f>
        <v>#REF!</v>
      </c>
      <c r="Z14" s="1"/>
      <c r="AA14" s="48" t="e">
        <f>E14+K14</f>
        <v>#REF!</v>
      </c>
      <c r="AB14" s="78" t="e">
        <f>AA14-Y14</f>
        <v>#REF!</v>
      </c>
    </row>
    <row r="15" spans="3:28" s="33" customFormat="1" ht="3.75" customHeight="1">
      <c r="C15" s="70"/>
      <c r="D15" s="70"/>
      <c r="E15" s="74"/>
      <c r="F15" s="133"/>
      <c r="G15" s="74"/>
      <c r="H15" s="138"/>
      <c r="I15" s="139"/>
      <c r="J15" s="74"/>
      <c r="K15" s="74"/>
      <c r="L15" s="74"/>
      <c r="M15" s="74"/>
      <c r="N15" s="74"/>
      <c r="O15" s="139"/>
      <c r="P15" s="30"/>
      <c r="Q15" s="140"/>
      <c r="R15" s="140"/>
      <c r="S15" s="140"/>
      <c r="T15" s="141"/>
      <c r="U15" s="139"/>
      <c r="Y15" s="77"/>
      <c r="Z15" s="1"/>
      <c r="AA15" s="48"/>
      <c r="AB15" s="78"/>
    </row>
    <row r="16" spans="3:28" s="33" customFormat="1" ht="14.25">
      <c r="C16" s="143" t="s">
        <v>53</v>
      </c>
      <c r="D16" s="41"/>
      <c r="E16" s="142">
        <v>89.071</v>
      </c>
      <c r="F16" s="143"/>
      <c r="G16" s="142">
        <v>96.875</v>
      </c>
      <c r="H16" s="144"/>
      <c r="I16" s="147">
        <f>+E16/G16-1</f>
        <v>-0.08055741935483873</v>
      </c>
      <c r="J16" s="142"/>
      <c r="K16" s="142" t="e">
        <f>Q16-E16</f>
        <v>#REF!</v>
      </c>
      <c r="L16" s="142"/>
      <c r="M16" s="142" t="e">
        <f>S16-G16</f>
        <v>#REF!</v>
      </c>
      <c r="N16" s="142"/>
      <c r="O16" s="147" t="e">
        <f>+K16/M16-1</f>
        <v>#REF!</v>
      </c>
      <c r="P16" s="30"/>
      <c r="Q16" s="44" t="e">
        <f>'Fr Tableau 1 Ex MGD'!#REF!</f>
        <v>#REF!</v>
      </c>
      <c r="R16" s="44"/>
      <c r="S16" s="44" t="e">
        <f>'Fr Tableau 1 Ex MGD'!#REF!</f>
        <v>#REF!</v>
      </c>
      <c r="T16" s="141"/>
      <c r="U16" s="51" t="e">
        <f>+Q16/S16-1</f>
        <v>#REF!</v>
      </c>
      <c r="Y16" s="77"/>
      <c r="Z16" s="1"/>
      <c r="AA16" s="48"/>
      <c r="AB16" s="78"/>
    </row>
    <row r="17" spans="3:24" ht="3.75" customHeight="1">
      <c r="C17" s="14"/>
      <c r="E17" s="49"/>
      <c r="F17" s="37"/>
      <c r="G17" s="49"/>
      <c r="H17" s="44"/>
      <c r="I17" s="64"/>
      <c r="J17" s="49"/>
      <c r="K17" s="49"/>
      <c r="L17" s="66"/>
      <c r="M17" s="65"/>
      <c r="N17" s="67"/>
      <c r="O17" s="64"/>
      <c r="Q17" s="65"/>
      <c r="R17" s="66"/>
      <c r="S17" s="65"/>
      <c r="T17" s="67"/>
      <c r="U17" s="68"/>
      <c r="X17" s="1"/>
    </row>
    <row r="18" spans="3:28" s="33" customFormat="1" ht="14.25">
      <c r="C18" s="69" t="s">
        <v>2</v>
      </c>
      <c r="D18" s="70"/>
      <c r="E18" s="71">
        <f>+'[1]BDD M6'!$HI$9</f>
        <v>991.5171328552641</v>
      </c>
      <c r="F18" s="72"/>
      <c r="G18" s="71">
        <v>993.771</v>
      </c>
      <c r="H18" s="73"/>
      <c r="I18" s="101">
        <f>+E18/G18-1</f>
        <v>-0.0022679944823664755</v>
      </c>
      <c r="J18" s="74"/>
      <c r="K18" s="71">
        <f>+Q18-E18</f>
        <v>391.3265116297358</v>
      </c>
      <c r="L18" s="71"/>
      <c r="M18" s="71">
        <v>392.86699999999996</v>
      </c>
      <c r="N18" s="71">
        <f>SUM(N7:N13)</f>
        <v>0</v>
      </c>
      <c r="O18" s="101">
        <f>+K18/M18-1</f>
        <v>-0.00392114473922256</v>
      </c>
      <c r="P18" s="30"/>
      <c r="Q18" s="75">
        <f>+'[1]BDD M6'!$HO$9</f>
        <v>1382.843644485</v>
      </c>
      <c r="R18" s="75"/>
      <c r="S18" s="75">
        <v>1386.638</v>
      </c>
      <c r="T18" s="76"/>
      <c r="U18" s="101">
        <f>+Q18/S18-1</f>
        <v>-0.0027363706425180823</v>
      </c>
      <c r="Y18" s="77">
        <f>G18+M18</f>
        <v>1386.638</v>
      </c>
      <c r="Z18" s="1"/>
      <c r="AA18" s="48">
        <f>E18+K18</f>
        <v>1382.843644485</v>
      </c>
      <c r="AB18" s="78">
        <f>AA18-Y18</f>
        <v>-3.7943555150000066</v>
      </c>
    </row>
    <row r="19" spans="11:24" ht="5.25" customHeight="1">
      <c r="K19" s="50"/>
      <c r="L19" s="50"/>
      <c r="M19" s="50"/>
      <c r="N19" s="46"/>
      <c r="O19" s="50"/>
      <c r="X19" s="1"/>
    </row>
    <row r="20" spans="3:34" ht="25.5" customHeight="1">
      <c r="C20" s="41" t="s">
        <v>19</v>
      </c>
      <c r="E20" s="79" t="s">
        <v>24</v>
      </c>
      <c r="F20" s="80"/>
      <c r="G20" s="79" t="s">
        <v>24</v>
      </c>
      <c r="H20" s="79"/>
      <c r="I20" s="79" t="s">
        <v>24</v>
      </c>
      <c r="J20" s="81"/>
      <c r="K20" s="79" t="s">
        <v>24</v>
      </c>
      <c r="L20" s="80"/>
      <c r="M20" s="79" t="s">
        <v>24</v>
      </c>
      <c r="N20" s="79"/>
      <c r="O20" s="79" t="s">
        <v>24</v>
      </c>
      <c r="Q20" s="82">
        <f>+'[1]BDD M6'!$HO$81</f>
        <v>144.7809993320989</v>
      </c>
      <c r="R20" s="41"/>
      <c r="S20" s="82">
        <v>142.518</v>
      </c>
      <c r="T20" s="37"/>
      <c r="U20" s="43">
        <f>+Q20/S20-1</f>
        <v>0.01587869133792852</v>
      </c>
      <c r="X20" s="1"/>
      <c r="AF20" s="151">
        <f>Q20/Q7</f>
        <v>0.2177927864119296</v>
      </c>
      <c r="AG20" s="151"/>
      <c r="AH20" s="151">
        <f>S20/S7</f>
        <v>0.21464006771227104</v>
      </c>
    </row>
    <row r="21" spans="3:34" ht="12.75">
      <c r="C21" s="37" t="s">
        <v>20</v>
      </c>
      <c r="E21" s="83" t="s">
        <v>24</v>
      </c>
      <c r="F21" s="84"/>
      <c r="G21" s="83" t="s">
        <v>24</v>
      </c>
      <c r="H21" s="79"/>
      <c r="I21" s="83" t="s">
        <v>24</v>
      </c>
      <c r="J21" s="85"/>
      <c r="K21" s="83" t="s">
        <v>24</v>
      </c>
      <c r="L21" s="84"/>
      <c r="M21" s="83" t="s">
        <v>24</v>
      </c>
      <c r="N21" s="79"/>
      <c r="O21" s="83" t="s">
        <v>24</v>
      </c>
      <c r="Q21" s="82">
        <f>+'[1]BDD M6'!$HO$85</f>
        <v>9.060470919413293</v>
      </c>
      <c r="R21" s="37"/>
      <c r="S21" s="82">
        <v>30.938</v>
      </c>
      <c r="T21" s="37"/>
      <c r="U21" s="51">
        <f>+Q21/S21-1</f>
        <v>-0.7071410265882315</v>
      </c>
      <c r="AF21" s="151">
        <f>Q21/Q8</f>
        <v>0.04748256400596431</v>
      </c>
      <c r="AG21" s="151"/>
      <c r="AH21" s="151">
        <f>S21/S8</f>
        <v>0.1662135880602147</v>
      </c>
    </row>
    <row r="22" spans="3:34" ht="12.75">
      <c r="C22" s="1" t="s">
        <v>21</v>
      </c>
      <c r="E22" s="83" t="s">
        <v>24</v>
      </c>
      <c r="F22" s="84"/>
      <c r="G22" s="83" t="s">
        <v>24</v>
      </c>
      <c r="H22" s="79"/>
      <c r="I22" s="83" t="s">
        <v>24</v>
      </c>
      <c r="J22" s="85"/>
      <c r="K22" s="83" t="s">
        <v>24</v>
      </c>
      <c r="L22" s="84"/>
      <c r="M22" s="83" t="s">
        <v>24</v>
      </c>
      <c r="N22" s="79"/>
      <c r="O22" s="83" t="s">
        <v>24</v>
      </c>
      <c r="Q22" s="82">
        <f>+'[1]BDD M6'!$HO$95+'[1]BDD M6'!$HO$96-Q29</f>
        <v>60.26607929439399</v>
      </c>
      <c r="R22" s="37"/>
      <c r="S22" s="82">
        <f>47.8-S29</f>
        <v>53.309999999999995</v>
      </c>
      <c r="T22" s="37"/>
      <c r="U22" s="43">
        <f>+Q22/S22-1</f>
        <v>0.13048357333322058</v>
      </c>
      <c r="AF22" s="151" t="e">
        <f>Q22/Q9</f>
        <v>#REF!</v>
      </c>
      <c r="AG22" s="151"/>
      <c r="AH22" s="151" t="e">
        <f>S22/S9</f>
        <v>#REF!</v>
      </c>
    </row>
    <row r="23" spans="3:24" s="8" customFormat="1" ht="12" hidden="1">
      <c r="C23" s="27" t="s">
        <v>22</v>
      </c>
      <c r="D23" s="53"/>
      <c r="E23" s="86" t="s">
        <v>24</v>
      </c>
      <c r="F23" s="87"/>
      <c r="G23" s="86" t="s">
        <v>24</v>
      </c>
      <c r="H23" s="88"/>
      <c r="I23" s="86" t="s">
        <v>24</v>
      </c>
      <c r="J23" s="89"/>
      <c r="K23" s="86" t="s">
        <v>24</v>
      </c>
      <c r="L23" s="87"/>
      <c r="M23" s="86" t="s">
        <v>24</v>
      </c>
      <c r="N23" s="88"/>
      <c r="O23" s="86" t="s">
        <v>24</v>
      </c>
      <c r="Q23" s="90">
        <f>+Q22-Q24</f>
        <v>64.84240229439399</v>
      </c>
      <c r="R23" s="53"/>
      <c r="S23" s="90">
        <v>58.543</v>
      </c>
      <c r="T23" s="53"/>
      <c r="U23" s="112">
        <f>+Q23/S23-1</f>
        <v>0.10760299770073267</v>
      </c>
      <c r="X23" s="55"/>
    </row>
    <row r="24" spans="3:24" s="8" customFormat="1" ht="12" hidden="1">
      <c r="C24" s="27" t="s">
        <v>23</v>
      </c>
      <c r="D24" s="53"/>
      <c r="E24" s="86" t="s">
        <v>24</v>
      </c>
      <c r="F24" s="87"/>
      <c r="G24" s="86" t="s">
        <v>24</v>
      </c>
      <c r="H24" s="88"/>
      <c r="I24" s="86" t="s">
        <v>24</v>
      </c>
      <c r="J24" s="89"/>
      <c r="K24" s="86" t="s">
        <v>24</v>
      </c>
      <c r="L24" s="87"/>
      <c r="M24" s="86" t="s">
        <v>24</v>
      </c>
      <c r="N24" s="88"/>
      <c r="O24" s="86" t="s">
        <v>24</v>
      </c>
      <c r="Q24" s="92">
        <f>+'[1]BDD M6'!$HO$99</f>
        <v>-4.576323</v>
      </c>
      <c r="R24" s="91"/>
      <c r="S24" s="92">
        <v>-10.743</v>
      </c>
      <c r="T24" s="53"/>
      <c r="U24" s="110" t="s">
        <v>28</v>
      </c>
      <c r="X24" s="55"/>
    </row>
    <row r="25" spans="3:21" ht="12.75">
      <c r="C25" s="37" t="s">
        <v>25</v>
      </c>
      <c r="E25" s="85" t="s">
        <v>24</v>
      </c>
      <c r="F25" s="93"/>
      <c r="G25" s="85" t="s">
        <v>24</v>
      </c>
      <c r="H25" s="81"/>
      <c r="I25" s="85" t="s">
        <v>24</v>
      </c>
      <c r="J25" s="85"/>
      <c r="K25" s="85" t="s">
        <v>24</v>
      </c>
      <c r="L25" s="93"/>
      <c r="M25" s="85" t="s">
        <v>24</v>
      </c>
      <c r="N25" s="81"/>
      <c r="O25" s="85" t="s">
        <v>24</v>
      </c>
      <c r="Q25" s="82">
        <f>+'[1]BDD M6'!$HO$104</f>
        <v>-2.698168000000001</v>
      </c>
      <c r="R25" s="37"/>
      <c r="S25" s="82">
        <v>-2.735</v>
      </c>
      <c r="T25" s="37"/>
      <c r="U25" s="110" t="s">
        <v>49</v>
      </c>
    </row>
    <row r="26" spans="3:21" ht="3.75" customHeight="1">
      <c r="C26" s="37"/>
      <c r="E26" s="85"/>
      <c r="F26" s="93"/>
      <c r="G26" s="85"/>
      <c r="H26" s="81"/>
      <c r="I26" s="85"/>
      <c r="J26" s="85"/>
      <c r="K26" s="85"/>
      <c r="L26" s="93"/>
      <c r="M26" s="85"/>
      <c r="N26" s="81"/>
      <c r="O26" s="85"/>
      <c r="Q26" s="94"/>
      <c r="R26" s="95"/>
      <c r="S26" s="94"/>
      <c r="T26" s="37"/>
      <c r="U26" s="110"/>
    </row>
    <row r="27" spans="3:21" ht="14.25">
      <c r="C27" s="69" t="s">
        <v>51</v>
      </c>
      <c r="D27" s="70"/>
      <c r="E27" s="96" t="s">
        <v>24</v>
      </c>
      <c r="F27" s="97"/>
      <c r="G27" s="96" t="s">
        <v>24</v>
      </c>
      <c r="H27" s="98"/>
      <c r="I27" s="96" t="s">
        <v>24</v>
      </c>
      <c r="J27" s="99"/>
      <c r="K27" s="96" t="s">
        <v>24</v>
      </c>
      <c r="L27" s="97"/>
      <c r="M27" s="96" t="s">
        <v>24</v>
      </c>
      <c r="N27" s="98"/>
      <c r="O27" s="96" t="s">
        <v>24</v>
      </c>
      <c r="P27" s="30"/>
      <c r="Q27" s="100">
        <f>+'[1]BDD M6'!$HO$80-Q29</f>
        <v>211.4093815459062</v>
      </c>
      <c r="R27" s="69"/>
      <c r="S27" s="100">
        <f>218.521-S29</f>
        <v>224.03099999999998</v>
      </c>
      <c r="T27" s="69"/>
      <c r="U27" s="101">
        <f>+Q27/S27-1</f>
        <v>-0.05633871408016644</v>
      </c>
    </row>
    <row r="28" spans="3:28" s="33" customFormat="1" ht="3.75" customHeight="1">
      <c r="C28" s="70"/>
      <c r="D28" s="70"/>
      <c r="E28" s="74"/>
      <c r="F28" s="133"/>
      <c r="G28" s="74"/>
      <c r="H28" s="138"/>
      <c r="I28" s="139"/>
      <c r="J28" s="74"/>
      <c r="K28" s="74"/>
      <c r="L28" s="74"/>
      <c r="M28" s="74"/>
      <c r="N28" s="74"/>
      <c r="O28" s="139"/>
      <c r="P28" s="30"/>
      <c r="Q28" s="140"/>
      <c r="R28" s="140"/>
      <c r="S28" s="140"/>
      <c r="T28" s="141"/>
      <c r="U28" s="139"/>
      <c r="Y28" s="77"/>
      <c r="Z28" s="1"/>
      <c r="AA28" s="48"/>
      <c r="AB28" s="78"/>
    </row>
    <row r="29" spans="3:28" s="33" customFormat="1" ht="14.25">
      <c r="C29" s="41" t="s">
        <v>52</v>
      </c>
      <c r="D29" s="41"/>
      <c r="E29" s="142"/>
      <c r="F29" s="143"/>
      <c r="G29" s="142"/>
      <c r="H29" s="144"/>
      <c r="I29" s="145"/>
      <c r="J29" s="142"/>
      <c r="K29" s="142"/>
      <c r="L29" s="142"/>
      <c r="M29" s="142"/>
      <c r="N29" s="142"/>
      <c r="O29" s="145"/>
      <c r="P29" s="30"/>
      <c r="Q29" s="82">
        <v>-5.199</v>
      </c>
      <c r="R29" s="37"/>
      <c r="S29" s="82">
        <v>-5.51</v>
      </c>
      <c r="T29" s="141"/>
      <c r="U29" s="51">
        <f>+Q29/S29-1</f>
        <v>-0.056442831215970934</v>
      </c>
      <c r="Y29" s="77"/>
      <c r="Z29" s="1"/>
      <c r="AA29" s="48"/>
      <c r="AB29" s="78"/>
    </row>
    <row r="30" spans="3:24" ht="3.75" customHeight="1">
      <c r="C30" s="14"/>
      <c r="E30" s="49"/>
      <c r="F30" s="37"/>
      <c r="G30" s="49"/>
      <c r="H30" s="44"/>
      <c r="I30" s="64"/>
      <c r="J30" s="49"/>
      <c r="K30" s="49"/>
      <c r="L30" s="66"/>
      <c r="M30" s="65"/>
      <c r="N30" s="67"/>
      <c r="O30" s="64"/>
      <c r="Q30" s="65"/>
      <c r="R30" s="66"/>
      <c r="S30" s="65"/>
      <c r="T30" s="67"/>
      <c r="U30" s="68"/>
      <c r="X30" s="1"/>
    </row>
    <row r="31" spans="3:21" ht="14.25">
      <c r="C31" s="69" t="s">
        <v>26</v>
      </c>
      <c r="D31" s="70"/>
      <c r="E31" s="96" t="s">
        <v>24</v>
      </c>
      <c r="F31" s="97"/>
      <c r="G31" s="96" t="s">
        <v>24</v>
      </c>
      <c r="H31" s="98"/>
      <c r="I31" s="96" t="s">
        <v>24</v>
      </c>
      <c r="J31" s="99"/>
      <c r="K31" s="96" t="s">
        <v>24</v>
      </c>
      <c r="L31" s="97"/>
      <c r="M31" s="96" t="s">
        <v>24</v>
      </c>
      <c r="N31" s="98"/>
      <c r="O31" s="96" t="s">
        <v>24</v>
      </c>
      <c r="P31" s="30"/>
      <c r="Q31" s="100">
        <f>+'[1]BDD M6'!$HO$80</f>
        <v>206.2103815459062</v>
      </c>
      <c r="R31" s="69"/>
      <c r="S31" s="100">
        <v>218.521</v>
      </c>
      <c r="T31" s="69"/>
      <c r="U31" s="101">
        <f>+Q31/S31-1</f>
        <v>-0.05633608876992968</v>
      </c>
    </row>
  </sheetData>
  <sheetProtection/>
  <mergeCells count="3">
    <mergeCell ref="E3:I3"/>
    <mergeCell ref="K3:O3"/>
    <mergeCell ref="Q3:U3"/>
  </mergeCells>
  <printOptions/>
  <pageMargins left="0.17" right="0.787401575" top="0.22" bottom="0.48" header="0.17" footer="0.4921259845"/>
  <pageSetup fitToHeight="1" fitToWidth="1" horizontalDpi="600" verticalDpi="600" orientation="landscape" paperSize="9" r:id="rId1"/>
  <ignoredErrors>
    <ignoredError sqref="I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L40"/>
  <sheetViews>
    <sheetView showGridLines="0" zoomScale="130" zoomScaleNormal="130" zoomScalePageLayoutView="0" workbookViewId="0" topLeftCell="B1">
      <selection activeCell="D29" sqref="D29:H29"/>
    </sheetView>
  </sheetViews>
  <sheetFormatPr defaultColWidth="11.421875" defaultRowHeight="12.75"/>
  <cols>
    <col min="1" max="1" width="11.421875" style="1" customWidth="1"/>
    <col min="2" max="2" width="58.28125" style="1" bestFit="1" customWidth="1"/>
    <col min="3" max="3" width="1.8515625" style="1" customWidth="1"/>
    <col min="4" max="4" width="12.421875" style="1" bestFit="1" customWidth="1"/>
    <col min="5" max="5" width="1.421875" style="1" customWidth="1"/>
    <col min="6" max="6" width="12.421875" style="1" bestFit="1" customWidth="1"/>
    <col min="7" max="7" width="1.421875" style="1" customWidth="1"/>
    <col min="8" max="8" width="11.00390625" style="1" bestFit="1" customWidth="1"/>
    <col min="9" max="16384" width="11.421875" style="1" customWidth="1"/>
  </cols>
  <sheetData>
    <row r="3" spans="2:8" ht="14.25">
      <c r="B3" s="1" t="s">
        <v>29</v>
      </c>
      <c r="D3" s="2" t="str">
        <f>'Fr Tableau 1'!L2</f>
        <v>4ème trimestre 2013</v>
      </c>
      <c r="F3" s="2" t="str">
        <f>'Fr Tableau 1'!N2</f>
        <v>Total année 2013</v>
      </c>
      <c r="H3" s="2" t="s">
        <v>6</v>
      </c>
    </row>
    <row r="5" spans="2:8" ht="12.75">
      <c r="B5" s="3" t="s">
        <v>4</v>
      </c>
      <c r="D5" s="4">
        <f>'Fr Tableau 1 Ex MGD'!D5</f>
        <v>1382.843644485</v>
      </c>
      <c r="E5" s="5"/>
      <c r="F5" s="4">
        <f>'Fr Tableau 1 Ex MGD'!F5</f>
        <v>1386.638</v>
      </c>
      <c r="H5" s="111">
        <f>'Fr Tableau 1 Ex MGD'!H5</f>
        <v>-0.0027363706425180823</v>
      </c>
    </row>
    <row r="6" spans="2:8" ht="4.5" customHeight="1">
      <c r="B6" s="3"/>
      <c r="D6" s="4"/>
      <c r="E6" s="5"/>
      <c r="F6" s="4"/>
      <c r="H6" s="111"/>
    </row>
    <row r="7" spans="2:8" ht="12.75">
      <c r="B7" s="127"/>
      <c r="D7" s="4" t="e">
        <f>'Fr Tableau 1 Ex MGD'!#REF!</f>
        <v>#REF!</v>
      </c>
      <c r="E7" s="5"/>
      <c r="F7" s="4" t="e">
        <f>'Fr Tableau 1 Ex MGD'!#REF!</f>
        <v>#REF!</v>
      </c>
      <c r="H7" s="150" t="e">
        <f>'Fr Tableau 1 Ex MGD'!#REF!</f>
        <v>#REF!</v>
      </c>
    </row>
    <row r="8" spans="2:8" ht="4.5" customHeight="1">
      <c r="B8" s="3"/>
      <c r="D8" s="5"/>
      <c r="E8" s="5"/>
      <c r="F8" s="5"/>
      <c r="G8" s="3"/>
      <c r="H8" s="6"/>
    </row>
    <row r="9" spans="2:8" ht="12.75">
      <c r="B9" s="117" t="s">
        <v>3</v>
      </c>
      <c r="C9" s="19"/>
      <c r="D9" s="119">
        <f>'Fr Tableau 1 Ex MGD'!D7</f>
        <v>811.8815526884471</v>
      </c>
      <c r="E9" s="120"/>
      <c r="F9" s="119">
        <f>'Fr Tableau 1 Ex MGD'!F7</f>
        <v>811.857</v>
      </c>
      <c r="G9" s="17"/>
      <c r="H9" s="121">
        <f>'Fr Tableau 1 Ex MGD'!H7</f>
        <v>3.0242627023113755E-05</v>
      </c>
    </row>
    <row r="10" spans="2:8" s="11" customFormat="1" ht="12">
      <c r="B10" s="125" t="s">
        <v>45</v>
      </c>
      <c r="C10" s="8"/>
      <c r="D10" s="10">
        <f>'Fr Tableau 1 Ex MGD'!D8</f>
        <v>643.3854574850001</v>
      </c>
      <c r="E10" s="10"/>
      <c r="F10" s="10">
        <f>'Fr Tableau 1 Ex MGD'!F8</f>
        <v>647.134</v>
      </c>
      <c r="G10" s="8"/>
      <c r="H10" s="122">
        <f>'Fr Tableau 1 Ex MGD'!H8</f>
        <v>-0.005792529082075615</v>
      </c>
    </row>
    <row r="11" spans="2:8" ht="12.75">
      <c r="B11" s="125" t="s">
        <v>48</v>
      </c>
      <c r="C11" s="14"/>
      <c r="D11" s="123">
        <f>'Fr Tableau 1 Ex MGD'!D9</f>
        <v>168.496095203447</v>
      </c>
      <c r="E11" s="16"/>
      <c r="F11" s="123">
        <f>'Fr Tableau 1 Ex MGD'!F9</f>
        <v>164.72299999999996</v>
      </c>
      <c r="G11" s="21"/>
      <c r="H11" s="124">
        <f>'Fr Tableau 1 Ex MGD'!H9</f>
        <v>0.02290569746451343</v>
      </c>
    </row>
    <row r="12" spans="2:8" ht="12.75">
      <c r="B12" s="117" t="s">
        <v>34</v>
      </c>
      <c r="D12" s="129">
        <f>'Fr Tableau 1 Ex MGD'!D10</f>
        <v>570.9620917965528</v>
      </c>
      <c r="E12" s="120"/>
      <c r="F12" s="129">
        <f>'Fr Tableau 1 Ex MGD'!F10</f>
        <v>574.781</v>
      </c>
      <c r="G12" s="17"/>
      <c r="H12" s="137">
        <f>'Fr Tableau 1 Ex MGD'!H10</f>
        <v>-0.006644110023551808</v>
      </c>
    </row>
    <row r="13" spans="2:8" ht="3.75" customHeight="1">
      <c r="B13" s="22"/>
      <c r="C13" s="19"/>
      <c r="D13" s="16"/>
      <c r="E13" s="23"/>
      <c r="F13" s="16"/>
      <c r="G13" s="24"/>
      <c r="H13" s="25"/>
    </row>
    <row r="14" spans="2:8" ht="12.75" hidden="1">
      <c r="B14" s="117" t="s">
        <v>34</v>
      </c>
      <c r="C14" s="19"/>
      <c r="D14" s="9">
        <f>'Fr Tableau 1 Ex MGD'!D12</f>
        <v>504.22009679655287</v>
      </c>
      <c r="E14" s="10"/>
      <c r="F14" s="9">
        <f>'Fr Tableau 1 Ex MGD'!F12</f>
        <v>509.57899999999995</v>
      </c>
      <c r="G14" s="11"/>
      <c r="H14" s="26">
        <f>'Fr Tableau 1 Ex MGD'!H12</f>
        <v>-0.0105163344710969</v>
      </c>
    </row>
    <row r="15" spans="2:8" s="11" customFormat="1" ht="12.75" hidden="1">
      <c r="B15" s="7" t="s">
        <v>32</v>
      </c>
      <c r="C15" s="8"/>
      <c r="D15" s="15">
        <f>'Fr Tableau 1 Ex MGD'!D13</f>
        <v>66.74199499999999</v>
      </c>
      <c r="E15" s="16">
        <f>E5-E9</f>
        <v>0</v>
      </c>
      <c r="F15" s="15">
        <f>'Fr Tableau 1 Ex MGD'!F13</f>
        <v>65.202</v>
      </c>
      <c r="G15" s="17"/>
      <c r="H15" s="12">
        <f>'Fr Tableau 1 Ex MGD'!H13</f>
        <v>0.023618830710714356</v>
      </c>
    </row>
    <row r="16" spans="2:8" ht="12.75" hidden="1">
      <c r="B16" s="13" t="s">
        <v>33</v>
      </c>
      <c r="C16" s="14"/>
      <c r="D16" s="128" t="e">
        <f>'Fr Tableau 1 Ex MGD'!#REF!</f>
        <v>#REF!</v>
      </c>
      <c r="E16" s="16"/>
      <c r="F16" s="128" t="e">
        <f>'Fr Tableau 1 Ex MGD'!#REF!</f>
        <v>#REF!</v>
      </c>
      <c r="G16" s="17"/>
      <c r="H16" s="12" t="e">
        <f>'Fr Tableau 1 Ex MGD'!#REF!</f>
        <v>#REF!</v>
      </c>
    </row>
    <row r="17" spans="2:8" ht="12.75">
      <c r="B17" s="126"/>
      <c r="D17" s="119" t="e">
        <f>'Fr Tableau 1 Ex MGD'!#REF!</f>
        <v>#REF!</v>
      </c>
      <c r="E17" s="120"/>
      <c r="F17" s="119" t="e">
        <f>'Fr Tableau 1 Ex MGD'!#REF!</f>
        <v>#REF!</v>
      </c>
      <c r="G17" s="17"/>
      <c r="H17" s="121" t="e">
        <f>'Fr Tableau 1 Ex MGD'!#REF!</f>
        <v>#REF!</v>
      </c>
    </row>
    <row r="18" spans="2:6" ht="9.75" customHeight="1">
      <c r="B18" s="22"/>
      <c r="D18" s="29"/>
      <c r="E18" s="30"/>
      <c r="F18" s="29"/>
    </row>
    <row r="19" spans="2:8" ht="13.5" thickBot="1">
      <c r="B19" s="3" t="s">
        <v>35</v>
      </c>
      <c r="D19" s="31">
        <f>'Fr Tableau 1 Ex MGD'!D15</f>
        <v>206.2103815459062</v>
      </c>
      <c r="E19" s="32">
        <f>'Fr Tableau 1 Ex MGD'!E15</f>
        <v>0</v>
      </c>
      <c r="F19" s="31">
        <f>'Fr Tableau 1 Ex MGD'!F15</f>
        <v>218.521</v>
      </c>
      <c r="G19" s="33"/>
      <c r="H19" s="114">
        <f>'Fr Tableau 1 Ex MGD'!H15</f>
        <v>-0.05633608876992968</v>
      </c>
    </row>
    <row r="20" spans="4:8" ht="6" customHeight="1" thickTop="1">
      <c r="D20" s="135"/>
      <c r="E20" s="131"/>
      <c r="F20" s="135"/>
      <c r="G20" s="132"/>
      <c r="H20" s="136"/>
    </row>
    <row r="21" spans="2:8" ht="12.75">
      <c r="B21" s="126"/>
      <c r="D21" s="155">
        <f>'Fr Tableau 1 Ex MGD'!D17</f>
        <v>2.3</v>
      </c>
      <c r="E21" s="132">
        <f>'Fr Tableau 1 Ex MGD'!E17</f>
        <v>0</v>
      </c>
      <c r="F21" s="155">
        <f>'Fr Tableau 1 Ex MGD'!F17</f>
        <v>2.3</v>
      </c>
      <c r="G21" s="132">
        <f>'Fr Tableau 1 Ex MGD'!G17</f>
        <v>0</v>
      </c>
      <c r="H21" s="156">
        <f>'Fr Tableau 1 Ex MGD'!H17</f>
        <v>0</v>
      </c>
    </row>
    <row r="22" spans="4:8" ht="6.75" customHeight="1">
      <c r="D22" s="153"/>
      <c r="E22" s="131"/>
      <c r="F22" s="153"/>
      <c r="G22" s="132"/>
      <c r="H22" s="154"/>
    </row>
    <row r="23" spans="2:8" ht="12.75">
      <c r="B23" s="126"/>
      <c r="D23" s="158">
        <f>'Fr Tableau 1 Ex MGD'!D19</f>
        <v>208.5103815459062</v>
      </c>
      <c r="E23" s="158"/>
      <c r="F23" s="158">
        <f>'Fr Tableau 1 Ex MGD'!F19</f>
        <v>220.821</v>
      </c>
      <c r="G23" s="37">
        <f>'Fr Tableau 1 Ex MGD'!G19</f>
        <v>0</v>
      </c>
      <c r="H23" s="130">
        <f>'Fr Tableau 1 Ex MGD'!H19</f>
        <v>-0.05574931031964259</v>
      </c>
    </row>
    <row r="24" spans="4:8" ht="6.75" customHeight="1">
      <c r="D24" s="133"/>
      <c r="E24" s="134"/>
      <c r="F24" s="133"/>
      <c r="G24" s="37"/>
      <c r="H24" s="37"/>
    </row>
    <row r="25" spans="2:12" ht="12.75">
      <c r="B25" s="1" t="s">
        <v>36</v>
      </c>
      <c r="D25" s="152">
        <f>'Fr Tableau 1 Ex MGD'!D21</f>
        <v>208</v>
      </c>
      <c r="E25" s="132"/>
      <c r="F25" s="152">
        <f>'Fr Tableau 1 Ex MGD'!F21</f>
        <v>220.7</v>
      </c>
      <c r="H25" s="35">
        <f>'Fr Tableau 1 Ex MGD'!H21</f>
        <v>-0.057544177616674186</v>
      </c>
      <c r="L25" s="35"/>
    </row>
    <row r="26" spans="4:6" ht="6.75" customHeight="1">
      <c r="D26" s="131"/>
      <c r="E26" s="132"/>
      <c r="F26" s="131"/>
    </row>
    <row r="27" spans="2:8" ht="12.75">
      <c r="B27" s="1" t="s">
        <v>42</v>
      </c>
      <c r="D27" s="152">
        <f>'Fr Tableau 1 Ex MGD'!D23</f>
        <v>17.676598</v>
      </c>
      <c r="E27" s="132"/>
      <c r="F27" s="152">
        <f>'Fr Tableau 1 Ex MGD'!F23</f>
        <v>24.5</v>
      </c>
      <c r="H27" s="116" t="str">
        <f>'Fr Tableau 1 Ex MGD'!H23</f>
        <v>n.s</v>
      </c>
    </row>
    <row r="28" spans="4:8" ht="3.75" customHeight="1">
      <c r="D28" s="152"/>
      <c r="E28" s="132"/>
      <c r="F28" s="152"/>
      <c r="H28" s="35"/>
    </row>
    <row r="29" spans="2:8" ht="12.75">
      <c r="B29" s="1" t="s">
        <v>50</v>
      </c>
      <c r="D29" s="152">
        <f>'Fr Tableau 1 Ex MGD'!D25</f>
        <v>-96.7</v>
      </c>
      <c r="E29" s="132"/>
      <c r="F29" s="152">
        <f>'Fr Tableau 1 Ex MGD'!F25</f>
        <v>-91.4</v>
      </c>
      <c r="H29" s="12">
        <f>'Fr Tableau 1 Ex MGD'!H25</f>
        <v>0.057986870897155374</v>
      </c>
    </row>
    <row r="30" spans="4:6" ht="5.25" customHeight="1">
      <c r="D30" s="3"/>
      <c r="F30" s="3"/>
    </row>
    <row r="31" spans="2:8" ht="13.5" thickBot="1">
      <c r="B31" s="3" t="s">
        <v>59</v>
      </c>
      <c r="D31" s="36">
        <f>'Fr Tableau 1 Ex MGD'!D27</f>
        <v>112.1</v>
      </c>
      <c r="E31" s="32"/>
      <c r="F31" s="36">
        <f>'Fr Tableau 1 Ex MGD'!F27</f>
        <v>140.159</v>
      </c>
      <c r="G31" s="33"/>
      <c r="H31" s="113">
        <f>'Fr Tableau 1 Ex MGD'!H27</f>
        <v>-0.20019406531153905</v>
      </c>
    </row>
    <row r="32" spans="4:6" ht="3" customHeight="1" thickTop="1">
      <c r="D32" s="3"/>
      <c r="F32" s="3"/>
    </row>
    <row r="33" spans="2:8" ht="12.75">
      <c r="B33" s="3" t="s">
        <v>40</v>
      </c>
      <c r="D33" s="152">
        <f>'Fr Tableau 1 Ex MGD'!D29</f>
        <v>112</v>
      </c>
      <c r="E33" s="132"/>
      <c r="F33" s="152">
        <f>'Fr Tableau 1 Ex MGD'!F29</f>
        <v>140.2</v>
      </c>
      <c r="H33" s="26">
        <f>'Fr Tableau 1 Ex MGD'!H29</f>
        <v>-0.20114122681883018</v>
      </c>
    </row>
    <row r="34" ht="5.25" customHeight="1"/>
    <row r="35" spans="2:8" ht="12.75">
      <c r="B35" s="186"/>
      <c r="C35" s="186"/>
      <c r="D35" s="186"/>
      <c r="E35" s="186"/>
      <c r="F35" s="186"/>
      <c r="G35" s="186"/>
      <c r="H35" s="186"/>
    </row>
    <row r="36" spans="2:8" ht="6.75" customHeight="1">
      <c r="B36" s="186"/>
      <c r="C36" s="186"/>
      <c r="D36" s="186"/>
      <c r="E36" s="186"/>
      <c r="F36" s="186"/>
      <c r="G36" s="186"/>
      <c r="H36" s="186"/>
    </row>
    <row r="37" ht="12.75">
      <c r="B37" s="117"/>
    </row>
    <row r="38" ht="12.75">
      <c r="B38" s="125"/>
    </row>
    <row r="39" ht="12.75">
      <c r="B39" s="125"/>
    </row>
    <row r="40" ht="12.75">
      <c r="B40" s="117"/>
    </row>
  </sheetData>
  <sheetProtection/>
  <mergeCells count="1">
    <mergeCell ref="B35:H36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showGridLine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58.28125" style="1" bestFit="1" customWidth="1"/>
    <col min="3" max="3" width="1.8515625" style="1" customWidth="1"/>
    <col min="4" max="4" width="12.7109375" style="1" customWidth="1"/>
    <col min="5" max="5" width="1.421875" style="1" customWidth="1"/>
    <col min="6" max="6" width="12.7109375" style="1" customWidth="1"/>
    <col min="7" max="7" width="1.8515625" style="1" customWidth="1"/>
    <col min="8" max="8" width="12.7109375" style="1" customWidth="1"/>
    <col min="9" max="9" width="1.421875" style="1" customWidth="1"/>
    <col min="10" max="10" width="12.7109375" style="1" customWidth="1"/>
    <col min="11" max="11" width="1.8515625" style="1" customWidth="1"/>
    <col min="12" max="12" width="12.7109375" style="1" customWidth="1"/>
    <col min="13" max="13" width="1.421875" style="1" customWidth="1"/>
    <col min="14" max="14" width="12.7109375" style="1" customWidth="1"/>
    <col min="15" max="16384" width="11.421875" style="1" customWidth="1"/>
  </cols>
  <sheetData>
    <row r="2" spans="2:14" ht="21.75">
      <c r="B2" s="1" t="s">
        <v>81</v>
      </c>
      <c r="D2" s="181" t="s">
        <v>98</v>
      </c>
      <c r="E2" s="182"/>
      <c r="F2" s="181" t="s">
        <v>99</v>
      </c>
      <c r="G2" s="182"/>
      <c r="H2" s="183" t="s">
        <v>100</v>
      </c>
      <c r="I2" s="182"/>
      <c r="J2" s="181" t="s">
        <v>75</v>
      </c>
      <c r="K2" s="182"/>
      <c r="L2" s="181" t="s">
        <v>76</v>
      </c>
      <c r="M2" s="182"/>
      <c r="N2" s="183" t="s">
        <v>62</v>
      </c>
    </row>
    <row r="4" spans="2:14" ht="12.75">
      <c r="B4" s="3" t="s">
        <v>2</v>
      </c>
      <c r="D4" s="4">
        <v>311.75280174000005</v>
      </c>
      <c r="E4" s="5"/>
      <c r="F4" s="4">
        <v>322.91434372</v>
      </c>
      <c r="H4" s="4">
        <v>634.66714546</v>
      </c>
      <c r="I4" s="5"/>
      <c r="J4" s="4">
        <v>261.88759689000005</v>
      </c>
      <c r="L4" s="4">
        <v>356.6673740199998</v>
      </c>
      <c r="M4" s="5"/>
      <c r="N4" s="4">
        <v>1253.2221163699999</v>
      </c>
    </row>
    <row r="5" spans="2:14" ht="4.5" customHeight="1">
      <c r="B5" s="3"/>
      <c r="D5" s="5"/>
      <c r="E5" s="5"/>
      <c r="F5" s="5"/>
      <c r="H5" s="5"/>
      <c r="I5" s="5"/>
      <c r="J5" s="5"/>
      <c r="L5" s="5"/>
      <c r="M5" s="5"/>
      <c r="N5" s="5"/>
    </row>
    <row r="6" spans="2:14" ht="12.75">
      <c r="B6" s="178" t="s">
        <v>43</v>
      </c>
      <c r="C6" s="19"/>
      <c r="D6" s="119">
        <v>193.685619421985</v>
      </c>
      <c r="E6" s="120"/>
      <c r="F6" s="119">
        <v>221.923422104007</v>
      </c>
      <c r="G6" s="19"/>
      <c r="H6" s="119">
        <v>415.609041525992</v>
      </c>
      <c r="I6" s="120"/>
      <c r="J6" s="119">
        <v>163.46089418531903</v>
      </c>
      <c r="K6" s="19"/>
      <c r="L6" s="119">
        <v>228.69995656713604</v>
      </c>
      <c r="M6" s="120"/>
      <c r="N6" s="119">
        <v>807.7698922784471</v>
      </c>
    </row>
    <row r="7" spans="2:14" s="11" customFormat="1" ht="12">
      <c r="B7" s="179" t="s">
        <v>74</v>
      </c>
      <c r="C7" s="8"/>
      <c r="D7" s="10">
        <v>182.98600000000002</v>
      </c>
      <c r="E7" s="10"/>
      <c r="F7" s="10">
        <v>208.928237385992</v>
      </c>
      <c r="G7" s="8"/>
      <c r="H7" s="10">
        <v>391.914237385992</v>
      </c>
      <c r="I7" s="10"/>
      <c r="J7" s="10">
        <v>152.98128467271897</v>
      </c>
      <c r="K7" s="8"/>
      <c r="L7" s="10">
        <v>216.98257962973605</v>
      </c>
      <c r="M7" s="10"/>
      <c r="N7" s="10">
        <v>761.878101688447</v>
      </c>
    </row>
    <row r="8" spans="2:14" ht="12.75">
      <c r="B8" s="179" t="s">
        <v>47</v>
      </c>
      <c r="C8" s="14"/>
      <c r="D8" s="123">
        <v>10.699619421984977</v>
      </c>
      <c r="E8" s="16"/>
      <c r="F8" s="123">
        <v>12.995184718014997</v>
      </c>
      <c r="G8" s="14"/>
      <c r="H8" s="123">
        <v>23.694804139999974</v>
      </c>
      <c r="I8" s="16"/>
      <c r="J8" s="123">
        <v>10.479609512600064</v>
      </c>
      <c r="K8" s="14"/>
      <c r="L8" s="123">
        <v>11.71737693739999</v>
      </c>
      <c r="M8" s="16"/>
      <c r="N8" s="123">
        <v>45.89179059000003</v>
      </c>
    </row>
    <row r="9" spans="2:14" ht="12.75">
      <c r="B9" s="178" t="s">
        <v>44</v>
      </c>
      <c r="C9" s="19"/>
      <c r="D9" s="119">
        <v>118.06718231801506</v>
      </c>
      <c r="E9" s="120"/>
      <c r="F9" s="119">
        <v>100.99092161599299</v>
      </c>
      <c r="G9" s="19"/>
      <c r="H9" s="119">
        <v>219.05810393400805</v>
      </c>
      <c r="I9" s="120"/>
      <c r="J9" s="119">
        <v>98.42670270468102</v>
      </c>
      <c r="K9" s="19"/>
      <c r="L9" s="119">
        <v>127.96741745286374</v>
      </c>
      <c r="M9" s="120"/>
      <c r="N9" s="119">
        <v>445.4522240915528</v>
      </c>
    </row>
    <row r="10" spans="2:14" ht="3.75" customHeight="1">
      <c r="B10" s="22"/>
      <c r="C10" s="19"/>
      <c r="D10" s="16"/>
      <c r="E10" s="23"/>
      <c r="F10" s="16"/>
      <c r="G10" s="19"/>
      <c r="H10" s="16"/>
      <c r="I10" s="23"/>
      <c r="J10" s="16"/>
      <c r="K10" s="19"/>
      <c r="L10" s="16"/>
      <c r="M10" s="23"/>
      <c r="N10" s="16"/>
    </row>
    <row r="11" spans="4:14" ht="9.75" customHeight="1">
      <c r="D11" s="29"/>
      <c r="E11" s="30"/>
      <c r="F11" s="29"/>
      <c r="H11" s="29"/>
      <c r="I11" s="30"/>
      <c r="J11" s="29"/>
      <c r="L11" s="29"/>
      <c r="M11" s="30"/>
      <c r="N11" s="29"/>
    </row>
    <row r="12" spans="2:14" ht="13.5" thickBot="1">
      <c r="B12" s="3" t="s">
        <v>13</v>
      </c>
      <c r="D12" s="173">
        <v>60.733999999999995</v>
      </c>
      <c r="E12" s="32"/>
      <c r="F12" s="173">
        <v>68.94019248062499</v>
      </c>
      <c r="H12" s="175">
        <v>129.67419248062498</v>
      </c>
      <c r="I12" s="32"/>
      <c r="J12" s="173">
        <v>28.270113179869924</v>
      </c>
      <c r="L12" s="173">
        <v>53.17723388541128</v>
      </c>
      <c r="M12" s="32"/>
      <c r="N12" s="175">
        <v>211.1215395459062</v>
      </c>
    </row>
    <row r="13" spans="2:14" ht="3.75" customHeight="1" thickTop="1">
      <c r="B13" s="3"/>
      <c r="D13" s="174"/>
      <c r="E13" s="131"/>
      <c r="F13" s="174"/>
      <c r="H13" s="153"/>
      <c r="I13" s="131"/>
      <c r="J13" s="174"/>
      <c r="L13" s="174"/>
      <c r="M13" s="131"/>
      <c r="N13" s="153"/>
    </row>
    <row r="14" spans="2:14" s="11" customFormat="1" ht="12.75">
      <c r="B14" s="11" t="s">
        <v>80</v>
      </c>
      <c r="D14" s="1"/>
      <c r="E14" s="1"/>
      <c r="F14" s="1"/>
      <c r="H14" s="161">
        <v>-0.07099699999999998</v>
      </c>
      <c r="I14" s="108"/>
      <c r="J14" s="1"/>
      <c r="K14" s="1"/>
      <c r="L14" s="1"/>
      <c r="M14" s="108"/>
      <c r="N14" s="161">
        <v>-0.583039999999999</v>
      </c>
    </row>
    <row r="15" spans="8:14" ht="4.5" customHeight="1">
      <c r="H15" s="29"/>
      <c r="I15" s="30"/>
      <c r="M15" s="30"/>
      <c r="N15" s="29"/>
    </row>
    <row r="16" spans="2:18" s="3" customFormat="1" ht="12.75">
      <c r="B16" s="3" t="s">
        <v>56</v>
      </c>
      <c r="D16" s="1"/>
      <c r="E16" s="1"/>
      <c r="F16" s="1"/>
      <c r="H16" s="177">
        <v>129.60319548062498</v>
      </c>
      <c r="I16" s="29"/>
      <c r="J16" s="1"/>
      <c r="K16" s="1"/>
      <c r="L16" s="1"/>
      <c r="M16" s="29"/>
      <c r="N16" s="177">
        <v>210.53849954590618</v>
      </c>
      <c r="R16" s="6"/>
    </row>
    <row r="17" spans="8:14" ht="6.75" customHeight="1">
      <c r="H17" s="29"/>
      <c r="I17" s="30"/>
      <c r="M17" s="30"/>
      <c r="N17" s="29"/>
    </row>
    <row r="18" spans="2:14" ht="12.75">
      <c r="B18" s="1" t="s">
        <v>41</v>
      </c>
      <c r="H18" s="34">
        <v>3.8833592451824206</v>
      </c>
      <c r="I18" s="30"/>
      <c r="M18" s="30"/>
      <c r="N18" s="34">
        <v>17.703504868431</v>
      </c>
    </row>
    <row r="19" spans="8:14" ht="3.75" customHeight="1">
      <c r="H19" s="34"/>
      <c r="I19" s="30"/>
      <c r="M19" s="30"/>
      <c r="N19" s="34"/>
    </row>
    <row r="20" spans="2:14" ht="12.75">
      <c r="B20" s="1" t="s">
        <v>77</v>
      </c>
      <c r="H20" s="34">
        <v>-0.018658000000000414</v>
      </c>
      <c r="I20" s="30"/>
      <c r="M20" s="30"/>
      <c r="N20" s="34">
        <v>0.07297499999999955</v>
      </c>
    </row>
    <row r="21" spans="8:14" ht="3.75" customHeight="1">
      <c r="H21" s="34"/>
      <c r="I21" s="30"/>
      <c r="M21" s="30"/>
      <c r="N21" s="34"/>
    </row>
    <row r="22" spans="2:14" ht="12.75">
      <c r="B22" s="1" t="s">
        <v>15</v>
      </c>
      <c r="H22" s="34">
        <v>-57.682647927488794</v>
      </c>
      <c r="I22" s="30"/>
      <c r="M22" s="30"/>
      <c r="N22" s="34">
        <v>-97.49431079921591</v>
      </c>
    </row>
    <row r="23" spans="8:14" ht="6" customHeight="1">
      <c r="H23" s="34"/>
      <c r="I23" s="30"/>
      <c r="M23" s="30"/>
      <c r="N23" s="34"/>
    </row>
    <row r="24" spans="2:14" s="3" customFormat="1" ht="12" customHeight="1">
      <c r="B24" s="3" t="s">
        <v>78</v>
      </c>
      <c r="D24" s="1"/>
      <c r="E24" s="1"/>
      <c r="F24" s="1"/>
      <c r="H24" s="177">
        <v>75.7852487983186</v>
      </c>
      <c r="I24" s="29"/>
      <c r="J24" s="1"/>
      <c r="K24" s="1"/>
      <c r="L24" s="1"/>
      <c r="M24" s="29"/>
      <c r="N24" s="177">
        <v>130.82066861512124</v>
      </c>
    </row>
    <row r="25" spans="2:14" ht="12.75">
      <c r="B25" s="1" t="s">
        <v>79</v>
      </c>
      <c r="H25" s="34">
        <v>-2.2835700000000103</v>
      </c>
      <c r="I25" s="30"/>
      <c r="M25" s="30"/>
      <c r="N25" s="34">
        <v>-18.693330000000003</v>
      </c>
    </row>
    <row r="26" spans="8:14" ht="5.25" customHeight="1">
      <c r="H26" s="3"/>
      <c r="N26" s="3"/>
    </row>
    <row r="27" spans="2:14" s="3" customFormat="1" ht="13.5" thickBot="1">
      <c r="B27" s="131" t="s">
        <v>58</v>
      </c>
      <c r="D27" s="1"/>
      <c r="E27" s="1"/>
      <c r="F27" s="1"/>
      <c r="H27" s="176">
        <v>73.5016787983186</v>
      </c>
      <c r="I27" s="32"/>
      <c r="J27" s="1"/>
      <c r="K27" s="1"/>
      <c r="L27" s="1"/>
      <c r="M27" s="32"/>
      <c r="N27" s="176">
        <v>112.12733861512123</v>
      </c>
    </row>
    <row r="28" ht="2.25" customHeight="1" thickTop="1">
      <c r="B28" s="132"/>
    </row>
    <row r="29" spans="2:14" ht="12.75">
      <c r="B29" s="132" t="s">
        <v>39</v>
      </c>
      <c r="H29" s="152">
        <v>73.47019379831859</v>
      </c>
      <c r="I29" s="132"/>
      <c r="M29" s="132"/>
      <c r="N29" s="152">
        <v>111.95612861512124</v>
      </c>
    </row>
    <row r="30" ht="6.75" customHeight="1"/>
    <row r="34" ht="12.75">
      <c r="B34" s="11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0"/>
  <sheetViews>
    <sheetView showGridLines="0" zoomScalePageLayoutView="0" workbookViewId="0" topLeftCell="A1">
      <selection activeCell="D10" sqref="D10:S10"/>
    </sheetView>
  </sheetViews>
  <sheetFormatPr defaultColWidth="11.421875" defaultRowHeight="12.75"/>
  <cols>
    <col min="1" max="1" width="0.9921875" style="1" customWidth="1"/>
    <col min="2" max="2" width="46.57421875" style="33" bestFit="1" customWidth="1"/>
    <col min="3" max="3" width="1.8515625" style="37" customWidth="1"/>
    <col min="4" max="4" width="12.7109375" style="1" customWidth="1"/>
    <col min="5" max="5" width="0.71875" style="1" customWidth="1"/>
    <col min="6" max="6" width="0.85546875" style="1" customWidth="1"/>
    <col min="7" max="7" width="12.7109375" style="1" customWidth="1"/>
    <col min="8" max="8" width="0.71875" style="1" customWidth="1"/>
    <col min="9" max="9" width="0.85546875" style="1" customWidth="1"/>
    <col min="10" max="10" width="12.7109375" style="1" customWidth="1"/>
    <col min="11" max="11" width="0.7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0.85546875" style="1" customWidth="1"/>
    <col min="16" max="16" width="12.7109375" style="1" customWidth="1"/>
    <col min="17" max="17" width="0.71875" style="1" customWidth="1"/>
    <col min="18" max="18" width="0.85546875" style="1" customWidth="1"/>
    <col min="19" max="19" width="12.7109375" style="1" customWidth="1"/>
    <col min="20" max="20" width="0.85546875" style="1" customWidth="1"/>
    <col min="21" max="21" width="0.9921875" style="1" customWidth="1"/>
    <col min="22" max="22" width="6.7109375" style="1" hidden="1" customWidth="1"/>
    <col min="23" max="23" width="0.71875" style="33" hidden="1" customWidth="1"/>
    <col min="24" max="24" width="29.421875" style="1" hidden="1" customWidth="1"/>
    <col min="25" max="25" width="0.71875" style="1" hidden="1" customWidth="1"/>
    <col min="26" max="26" width="8.00390625" style="1" hidden="1" customWidth="1"/>
    <col min="27" max="27" width="7.00390625" style="1" hidden="1" customWidth="1"/>
    <col min="28" max="28" width="0" style="1" hidden="1" customWidth="1"/>
    <col min="29" max="29" width="11.421875" style="162" customWidth="1"/>
    <col min="30" max="30" width="1.1484375" style="1" customWidth="1"/>
    <col min="31" max="32" width="11.421875" style="162" customWidth="1"/>
    <col min="33" max="16384" width="11.421875" style="1" customWidth="1"/>
  </cols>
  <sheetData>
    <row r="2" spans="2:23" ht="22.5">
      <c r="B2" s="33" t="s">
        <v>18</v>
      </c>
      <c r="D2" s="188" t="s">
        <v>92</v>
      </c>
      <c r="E2" s="188"/>
      <c r="F2" s="171"/>
      <c r="G2" s="187" t="s">
        <v>93</v>
      </c>
      <c r="H2" s="187"/>
      <c r="I2" s="171"/>
      <c r="J2" s="183" t="s">
        <v>94</v>
      </c>
      <c r="K2" s="172"/>
      <c r="L2" s="171"/>
      <c r="M2" s="187" t="s">
        <v>95</v>
      </c>
      <c r="N2" s="187"/>
      <c r="O2" s="171"/>
      <c r="P2" s="187" t="s">
        <v>96</v>
      </c>
      <c r="Q2" s="187"/>
      <c r="R2" s="171"/>
      <c r="S2" s="183" t="s">
        <v>97</v>
      </c>
      <c r="T2" s="170"/>
      <c r="W2" s="1"/>
    </row>
    <row r="3" ht="12.75">
      <c r="W3" s="1"/>
    </row>
    <row r="4" ht="14.25" customHeight="1">
      <c r="W4" s="1"/>
    </row>
    <row r="5" spans="2:32" s="33" customFormat="1" ht="12.75">
      <c r="B5" s="33" t="s">
        <v>63</v>
      </c>
      <c r="C5" s="41"/>
      <c r="D5" s="42">
        <v>199.54324077</v>
      </c>
      <c r="E5" s="46"/>
      <c r="G5" s="42">
        <v>226.45314176999995</v>
      </c>
      <c r="H5" s="46"/>
      <c r="J5" s="42">
        <v>425.99638253999996</v>
      </c>
      <c r="K5" s="46"/>
      <c r="M5" s="42">
        <v>167.83342541000007</v>
      </c>
      <c r="N5" s="46"/>
      <c r="P5" s="42">
        <v>235.77083885999997</v>
      </c>
      <c r="Q5" s="46"/>
      <c r="S5" s="47">
        <v>829.60064681</v>
      </c>
      <c r="T5" s="46"/>
      <c r="X5" s="48" t="e">
        <v>#REF!</v>
      </c>
      <c r="Z5" s="48" t="e">
        <v>#REF!</v>
      </c>
      <c r="AC5" s="163"/>
      <c r="AE5" s="163"/>
      <c r="AF5" s="163"/>
    </row>
    <row r="6" spans="2:26" ht="12.75">
      <c r="B6" s="1" t="s">
        <v>73</v>
      </c>
      <c r="D6" s="42">
        <v>31.703381049999997</v>
      </c>
      <c r="E6" s="50"/>
      <c r="G6" s="42">
        <v>17.908227390000008</v>
      </c>
      <c r="H6" s="50"/>
      <c r="J6" s="42">
        <v>49.611608440000005</v>
      </c>
      <c r="K6" s="50"/>
      <c r="M6" s="42">
        <v>24.384269109999998</v>
      </c>
      <c r="N6" s="50"/>
      <c r="P6" s="42">
        <v>33.31444314</v>
      </c>
      <c r="Q6" s="50"/>
      <c r="S6" s="47">
        <v>107.31032069000001</v>
      </c>
      <c r="T6" s="50"/>
      <c r="W6" s="1"/>
      <c r="X6" s="48" t="e">
        <v>#REF!</v>
      </c>
      <c r="Z6" s="48" t="e">
        <v>#REF!</v>
      </c>
    </row>
    <row r="7" spans="2:32" ht="12.75">
      <c r="B7" s="52" t="s">
        <v>64</v>
      </c>
      <c r="D7" s="42">
        <v>80.45400782</v>
      </c>
      <c r="E7" s="50"/>
      <c r="G7" s="42">
        <v>78.41297666999996</v>
      </c>
      <c r="H7" s="50"/>
      <c r="J7" s="42">
        <v>158.86698448999996</v>
      </c>
      <c r="K7" s="50"/>
      <c r="M7" s="42">
        <v>69.57333190000006</v>
      </c>
      <c r="N7" s="50"/>
      <c r="P7" s="42">
        <v>87.48672499999998</v>
      </c>
      <c r="Q7" s="50"/>
      <c r="S7" s="42">
        <v>315.92704139</v>
      </c>
      <c r="T7" s="50"/>
      <c r="W7" s="1"/>
      <c r="X7" s="48"/>
      <c r="Z7" s="48"/>
      <c r="AC7" s="167"/>
      <c r="AE7" s="167"/>
      <c r="AF7" s="167"/>
    </row>
    <row r="8" spans="2:32" ht="3" customHeight="1">
      <c r="B8" s="52"/>
      <c r="D8" s="42"/>
      <c r="E8" s="50"/>
      <c r="G8" s="42">
        <v>0</v>
      </c>
      <c r="H8" s="50"/>
      <c r="J8" s="42"/>
      <c r="K8" s="50"/>
      <c r="M8" s="42"/>
      <c r="N8" s="50"/>
      <c r="P8" s="42">
        <v>0</v>
      </c>
      <c r="Q8" s="50"/>
      <c r="S8" s="42"/>
      <c r="T8" s="50"/>
      <c r="W8" s="1"/>
      <c r="X8" s="48"/>
      <c r="Z8" s="48"/>
      <c r="AC8" s="167"/>
      <c r="AE8" s="167"/>
      <c r="AF8" s="167"/>
    </row>
    <row r="9" spans="2:32" s="8" customFormat="1" ht="12">
      <c r="B9" s="27" t="s">
        <v>66</v>
      </c>
      <c r="C9" s="53"/>
      <c r="D9" s="54">
        <v>4.8759586100000005</v>
      </c>
      <c r="E9" s="27"/>
      <c r="G9" s="54">
        <v>2.3410375199999995</v>
      </c>
      <c r="H9" s="27"/>
      <c r="J9" s="54">
        <v>7.21699613</v>
      </c>
      <c r="K9" s="27"/>
      <c r="M9" s="54">
        <v>2.574510870000001</v>
      </c>
      <c r="N9" s="27"/>
      <c r="P9" s="54">
        <v>3.5029034800000005</v>
      </c>
      <c r="Q9" s="27"/>
      <c r="S9" s="58">
        <v>13.294410480000002</v>
      </c>
      <c r="T9" s="27"/>
      <c r="X9" s="60"/>
      <c r="Z9" s="60"/>
      <c r="AC9" s="164"/>
      <c r="AE9" s="164"/>
      <c r="AF9" s="164"/>
    </row>
    <row r="10" spans="2:32" s="8" customFormat="1" ht="12">
      <c r="B10" s="27" t="s">
        <v>67</v>
      </c>
      <c r="C10" s="53"/>
      <c r="D10" s="54">
        <v>34.4924424</v>
      </c>
      <c r="E10" s="27"/>
      <c r="G10" s="54">
        <v>31.89654809999999</v>
      </c>
      <c r="H10" s="27"/>
      <c r="J10" s="54">
        <v>66.38899049999999</v>
      </c>
      <c r="K10" s="27"/>
      <c r="M10" s="54">
        <v>30.459358400000028</v>
      </c>
      <c r="N10" s="27"/>
      <c r="P10" s="54">
        <v>42.47959110999997</v>
      </c>
      <c r="Q10" s="27"/>
      <c r="S10" s="58">
        <v>139.32794001</v>
      </c>
      <c r="T10" s="27"/>
      <c r="X10" s="60"/>
      <c r="Z10" s="60"/>
      <c r="AC10" s="164"/>
      <c r="AE10" s="164"/>
      <c r="AF10" s="164"/>
    </row>
    <row r="11" spans="2:32" s="8" customFormat="1" ht="12">
      <c r="B11" s="27" t="s">
        <v>65</v>
      </c>
      <c r="C11" s="53"/>
      <c r="D11" s="54">
        <v>24.37013535</v>
      </c>
      <c r="E11" s="27"/>
      <c r="G11" s="54">
        <v>24.029403739999996</v>
      </c>
      <c r="H11" s="27"/>
      <c r="J11" s="54">
        <v>48.39953909</v>
      </c>
      <c r="K11" s="27"/>
      <c r="M11" s="54">
        <v>21.96856435</v>
      </c>
      <c r="N11" s="27"/>
      <c r="P11" s="54">
        <v>26.19459145999999</v>
      </c>
      <c r="Q11" s="27"/>
      <c r="S11" s="58">
        <v>96.5626949</v>
      </c>
      <c r="T11" s="27"/>
      <c r="X11" s="60" t="e">
        <v>#REF!</v>
      </c>
      <c r="Z11" s="60" t="e">
        <v>#REF!</v>
      </c>
      <c r="AC11" s="164"/>
      <c r="AE11" s="164"/>
      <c r="AF11" s="164"/>
    </row>
    <row r="12" spans="2:32" s="8" customFormat="1" ht="12">
      <c r="B12" s="27" t="s">
        <v>23</v>
      </c>
      <c r="C12" s="53"/>
      <c r="D12" s="54">
        <v>16.71547146</v>
      </c>
      <c r="E12" s="62"/>
      <c r="F12" s="63"/>
      <c r="G12" s="54">
        <v>20.14598730999999</v>
      </c>
      <c r="H12" s="62"/>
      <c r="I12" s="63"/>
      <c r="J12" s="54">
        <v>36.86145876999999</v>
      </c>
      <c r="K12" s="62"/>
      <c r="L12" s="63"/>
      <c r="M12" s="54">
        <v>14.570898280000002</v>
      </c>
      <c r="N12" s="62"/>
      <c r="O12" s="63"/>
      <c r="P12" s="54">
        <v>15.309638950000007</v>
      </c>
      <c r="Q12" s="62"/>
      <c r="R12" s="63"/>
      <c r="S12" s="61">
        <v>66.741996</v>
      </c>
      <c r="T12" s="62"/>
      <c r="X12" s="60"/>
      <c r="Z12" s="60"/>
      <c r="AC12" s="164"/>
      <c r="AE12" s="164"/>
      <c r="AF12" s="164"/>
    </row>
    <row r="13" spans="2:32" s="8" customFormat="1" ht="6" customHeight="1">
      <c r="B13" s="27"/>
      <c r="C13" s="53"/>
      <c r="D13" s="54"/>
      <c r="E13" s="62"/>
      <c r="F13" s="63"/>
      <c r="G13" s="54"/>
      <c r="H13" s="62"/>
      <c r="I13" s="63"/>
      <c r="J13" s="54"/>
      <c r="K13" s="62"/>
      <c r="L13" s="63"/>
      <c r="M13" s="54"/>
      <c r="N13" s="62"/>
      <c r="O13" s="63"/>
      <c r="P13" s="54"/>
      <c r="Q13" s="62"/>
      <c r="R13" s="63"/>
      <c r="S13" s="61"/>
      <c r="T13" s="62"/>
      <c r="X13" s="60"/>
      <c r="Z13" s="60"/>
      <c r="AC13" s="164"/>
      <c r="AE13" s="164"/>
      <c r="AF13" s="164"/>
    </row>
    <row r="14" spans="2:32" s="8" customFormat="1" ht="12.75">
      <c r="B14" s="52" t="s">
        <v>27</v>
      </c>
      <c r="C14" s="53"/>
      <c r="D14" s="103">
        <v>0.05217210000000039</v>
      </c>
      <c r="E14" s="105"/>
      <c r="F14" s="108"/>
      <c r="G14" s="103">
        <v>0.13999788999999963</v>
      </c>
      <c r="H14" s="105"/>
      <c r="I14" s="108"/>
      <c r="J14" s="103">
        <v>0.19216999</v>
      </c>
      <c r="K14" s="105"/>
      <c r="L14" s="108"/>
      <c r="M14" s="103">
        <v>0.09657046999999963</v>
      </c>
      <c r="N14" s="105"/>
      <c r="O14" s="108"/>
      <c r="P14" s="103">
        <v>0.09536702000000297</v>
      </c>
      <c r="Q14" s="105"/>
      <c r="R14" s="108"/>
      <c r="S14" s="106">
        <v>0.3841074800000026</v>
      </c>
      <c r="T14" s="105"/>
      <c r="U14" s="11"/>
      <c r="V14" s="11"/>
      <c r="W14" s="11"/>
      <c r="X14" s="109"/>
      <c r="Y14" s="11"/>
      <c r="Z14" s="109"/>
      <c r="AA14" s="11"/>
      <c r="AB14" s="11"/>
      <c r="AC14" s="165"/>
      <c r="AE14" s="165"/>
      <c r="AF14" s="165"/>
    </row>
    <row r="15" spans="2:23" ht="4.5" customHeight="1">
      <c r="B15" s="14"/>
      <c r="D15" s="49"/>
      <c r="E15" s="66"/>
      <c r="G15" s="49"/>
      <c r="H15" s="66"/>
      <c r="J15" s="49"/>
      <c r="K15" s="66"/>
      <c r="M15" s="49"/>
      <c r="N15" s="66"/>
      <c r="P15" s="49"/>
      <c r="Q15" s="66"/>
      <c r="S15" s="65"/>
      <c r="T15" s="66"/>
      <c r="W15" s="1"/>
    </row>
    <row r="16" spans="2:32" s="33" customFormat="1" ht="12.75">
      <c r="B16" s="69" t="s">
        <v>2</v>
      </c>
      <c r="C16" s="70"/>
      <c r="D16" s="71">
        <v>311.75280174000005</v>
      </c>
      <c r="E16" s="71"/>
      <c r="F16" s="30"/>
      <c r="G16" s="71">
        <v>322.91434372</v>
      </c>
      <c r="H16" s="71"/>
      <c r="I16" s="30"/>
      <c r="J16" s="71">
        <v>634.66714546</v>
      </c>
      <c r="K16" s="71"/>
      <c r="L16" s="30"/>
      <c r="M16" s="71">
        <v>261.88759689000005</v>
      </c>
      <c r="N16" s="71"/>
      <c r="O16" s="30"/>
      <c r="P16" s="71">
        <v>356.6673740199998</v>
      </c>
      <c r="Q16" s="71"/>
      <c r="R16" s="30"/>
      <c r="S16" s="75">
        <v>1253.2221163699999</v>
      </c>
      <c r="T16" s="75"/>
      <c r="X16" s="77" t="e">
        <v>#REF!</v>
      </c>
      <c r="Y16" s="1"/>
      <c r="Z16" s="48" t="e">
        <v>#REF!</v>
      </c>
      <c r="AA16" s="78" t="e">
        <v>#REF!</v>
      </c>
      <c r="AC16" s="166"/>
      <c r="AE16" s="166"/>
      <c r="AF16" s="166"/>
    </row>
    <row r="17" spans="4:23" ht="12.75" customHeight="1">
      <c r="D17" s="50"/>
      <c r="E17" s="50"/>
      <c r="G17" s="50"/>
      <c r="H17" s="50"/>
      <c r="J17" s="50"/>
      <c r="K17" s="50"/>
      <c r="M17" s="50"/>
      <c r="N17" s="50"/>
      <c r="P17" s="50"/>
      <c r="Q17" s="50"/>
      <c r="W17" s="1"/>
    </row>
    <row r="18" spans="2:23" ht="12.75">
      <c r="B18" s="33" t="s">
        <v>63</v>
      </c>
      <c r="D18" s="47"/>
      <c r="E18" s="46"/>
      <c r="F18" s="50"/>
      <c r="G18" s="47"/>
      <c r="H18" s="46"/>
      <c r="I18" s="50"/>
      <c r="J18" s="47">
        <v>96.02181748062499</v>
      </c>
      <c r="K18" s="46"/>
      <c r="L18" s="50"/>
      <c r="M18" s="47"/>
      <c r="N18" s="46"/>
      <c r="O18" s="50"/>
      <c r="P18" s="47"/>
      <c r="Q18" s="80"/>
      <c r="S18" s="82">
        <v>149.11465100571013</v>
      </c>
      <c r="T18" s="41"/>
      <c r="W18" s="1"/>
    </row>
    <row r="19" spans="2:20" ht="12.75">
      <c r="B19" s="1" t="s">
        <v>73</v>
      </c>
      <c r="D19" s="45"/>
      <c r="E19" s="50"/>
      <c r="F19" s="50"/>
      <c r="G19" s="45"/>
      <c r="H19" s="50"/>
      <c r="I19" s="50"/>
      <c r="J19" s="45">
        <v>5.8614</v>
      </c>
      <c r="K19" s="50"/>
      <c r="L19" s="50"/>
      <c r="M19" s="45"/>
      <c r="N19" s="50"/>
      <c r="O19" s="50"/>
      <c r="P19" s="45"/>
      <c r="Q19" s="84"/>
      <c r="S19" s="82">
        <v>11.540733135857636</v>
      </c>
      <c r="T19" s="37"/>
    </row>
    <row r="20" spans="2:32" ht="12.75">
      <c r="B20" s="52" t="s">
        <v>64</v>
      </c>
      <c r="D20" s="45"/>
      <c r="E20" s="50"/>
      <c r="F20" s="50"/>
      <c r="G20" s="45"/>
      <c r="H20" s="50"/>
      <c r="I20" s="50"/>
      <c r="J20" s="45">
        <v>28.204545000000003</v>
      </c>
      <c r="K20" s="50"/>
      <c r="L20" s="50"/>
      <c r="M20" s="45"/>
      <c r="N20" s="50"/>
      <c r="O20" s="50"/>
      <c r="P20" s="45"/>
      <c r="Q20" s="84"/>
      <c r="S20" s="82">
        <v>53.01432340433843</v>
      </c>
      <c r="T20" s="37"/>
      <c r="AC20" s="167"/>
      <c r="AD20" s="167"/>
      <c r="AE20" s="167"/>
      <c r="AF20" s="166"/>
    </row>
    <row r="21" spans="2:32" ht="3.75" customHeight="1">
      <c r="B21" s="52"/>
      <c r="D21" s="45"/>
      <c r="E21" s="50"/>
      <c r="F21" s="50"/>
      <c r="G21" s="45"/>
      <c r="H21" s="50"/>
      <c r="I21" s="50"/>
      <c r="J21" s="45"/>
      <c r="K21" s="50"/>
      <c r="L21" s="50"/>
      <c r="M21" s="45"/>
      <c r="N21" s="50"/>
      <c r="O21" s="50"/>
      <c r="P21" s="45"/>
      <c r="Q21" s="84"/>
      <c r="S21" s="82"/>
      <c r="T21" s="37"/>
      <c r="AC21" s="167"/>
      <c r="AD21" s="167"/>
      <c r="AE21" s="167"/>
      <c r="AF21" s="166"/>
    </row>
    <row r="22" spans="2:32" s="8" customFormat="1" ht="12">
      <c r="B22" s="27" t="s">
        <v>66</v>
      </c>
      <c r="C22" s="53"/>
      <c r="D22" s="57"/>
      <c r="E22" s="27"/>
      <c r="F22" s="27"/>
      <c r="G22" s="57"/>
      <c r="H22" s="27"/>
      <c r="I22" s="27"/>
      <c r="J22" s="57">
        <v>3.337</v>
      </c>
      <c r="K22" s="27"/>
      <c r="L22" s="27"/>
      <c r="M22" s="57"/>
      <c r="N22" s="27"/>
      <c r="O22" s="27"/>
      <c r="P22" s="57"/>
      <c r="Q22" s="87"/>
      <c r="S22" s="90">
        <v>6.952788199612077</v>
      </c>
      <c r="T22" s="53"/>
      <c r="W22" s="55"/>
      <c r="AC22" s="164"/>
      <c r="AE22" s="164"/>
      <c r="AF22" s="164"/>
    </row>
    <row r="23" spans="2:32" s="8" customFormat="1" ht="12">
      <c r="B23" s="27" t="s">
        <v>67</v>
      </c>
      <c r="C23" s="53"/>
      <c r="D23" s="57"/>
      <c r="E23" s="27"/>
      <c r="F23" s="27"/>
      <c r="G23" s="57"/>
      <c r="H23" s="27"/>
      <c r="I23" s="27"/>
      <c r="J23" s="57">
        <v>8.228</v>
      </c>
      <c r="K23" s="27"/>
      <c r="L23" s="27"/>
      <c r="M23" s="57"/>
      <c r="N23" s="27"/>
      <c r="O23" s="27"/>
      <c r="P23" s="57"/>
      <c r="Q23" s="87"/>
      <c r="S23" s="90">
        <v>17.9666</v>
      </c>
      <c r="T23" s="53"/>
      <c r="W23" s="55"/>
      <c r="AC23" s="164"/>
      <c r="AE23" s="164"/>
      <c r="AF23" s="164"/>
    </row>
    <row r="24" spans="2:32" s="8" customFormat="1" ht="12">
      <c r="B24" s="27" t="s">
        <v>65</v>
      </c>
      <c r="C24" s="53"/>
      <c r="D24" s="57"/>
      <c r="E24" s="27"/>
      <c r="F24" s="27"/>
      <c r="G24" s="57"/>
      <c r="H24" s="27"/>
      <c r="I24" s="27"/>
      <c r="J24" s="57">
        <v>15.788</v>
      </c>
      <c r="K24" s="27"/>
      <c r="L24" s="27"/>
      <c r="M24" s="57"/>
      <c r="N24" s="27"/>
      <c r="O24" s="27"/>
      <c r="P24" s="57"/>
      <c r="Q24" s="87"/>
      <c r="S24" s="90">
        <v>32.67125820472636</v>
      </c>
      <c r="T24" s="53"/>
      <c r="W24" s="55"/>
      <c r="AC24" s="164"/>
      <c r="AE24" s="164"/>
      <c r="AF24" s="164"/>
    </row>
    <row r="25" spans="2:32" s="8" customFormat="1" ht="12">
      <c r="B25" s="27" t="s">
        <v>23</v>
      </c>
      <c r="C25" s="53"/>
      <c r="D25" s="57"/>
      <c r="E25" s="27"/>
      <c r="F25" s="27"/>
      <c r="G25" s="57"/>
      <c r="H25" s="27"/>
      <c r="I25" s="27"/>
      <c r="J25" s="57">
        <v>0.8515449999999999</v>
      </c>
      <c r="K25" s="27"/>
      <c r="L25" s="27"/>
      <c r="M25" s="57"/>
      <c r="N25" s="27"/>
      <c r="O25" s="27"/>
      <c r="P25" s="57"/>
      <c r="Q25" s="87"/>
      <c r="S25" s="92">
        <v>-4.576323</v>
      </c>
      <c r="T25" s="91"/>
      <c r="W25" s="55"/>
      <c r="AC25" s="164"/>
      <c r="AE25" s="164"/>
      <c r="AF25" s="164"/>
    </row>
    <row r="26" spans="2:32" s="8" customFormat="1" ht="6" customHeight="1">
      <c r="B26" s="27"/>
      <c r="C26" s="53"/>
      <c r="D26" s="57"/>
      <c r="E26" s="27"/>
      <c r="F26" s="27"/>
      <c r="G26" s="57"/>
      <c r="H26" s="27"/>
      <c r="I26" s="27"/>
      <c r="J26" s="57"/>
      <c r="K26" s="27"/>
      <c r="L26" s="27"/>
      <c r="M26" s="57"/>
      <c r="N26" s="27"/>
      <c r="O26" s="27"/>
      <c r="P26" s="57"/>
      <c r="Q26" s="87"/>
      <c r="S26" s="92"/>
      <c r="T26" s="91"/>
      <c r="W26" s="55"/>
      <c r="AC26" s="164"/>
      <c r="AE26" s="164"/>
      <c r="AF26" s="164"/>
    </row>
    <row r="27" spans="2:20" ht="12.75">
      <c r="B27" s="37" t="s">
        <v>25</v>
      </c>
      <c r="D27" s="65"/>
      <c r="E27" s="66"/>
      <c r="F27" s="50"/>
      <c r="G27" s="65"/>
      <c r="H27" s="66"/>
      <c r="I27" s="50"/>
      <c r="J27" s="94">
        <v>-0.41357000000000016</v>
      </c>
      <c r="K27" s="66"/>
      <c r="L27" s="50"/>
      <c r="M27" s="65"/>
      <c r="N27" s="66"/>
      <c r="O27" s="50"/>
      <c r="P27" s="65"/>
      <c r="Q27" s="93"/>
      <c r="S27" s="94">
        <v>-2.5481679999999995</v>
      </c>
      <c r="T27" s="95"/>
    </row>
    <row r="28" spans="2:32" ht="12.75">
      <c r="B28" s="69" t="s">
        <v>26</v>
      </c>
      <c r="C28" s="70"/>
      <c r="D28" s="168">
        <v>60.733999999999995</v>
      </c>
      <c r="E28" s="169"/>
      <c r="F28" s="148"/>
      <c r="G28" s="168">
        <v>68.94019248062499</v>
      </c>
      <c r="H28" s="169"/>
      <c r="I28" s="148"/>
      <c r="J28" s="168">
        <v>129.67419248062498</v>
      </c>
      <c r="K28" s="169"/>
      <c r="L28" s="148"/>
      <c r="M28" s="168">
        <v>28.270113179869924</v>
      </c>
      <c r="N28" s="169"/>
      <c r="O28" s="148"/>
      <c r="P28" s="168">
        <v>53.17723388541128</v>
      </c>
      <c r="Q28" s="97"/>
      <c r="R28" s="30"/>
      <c r="S28" s="100">
        <v>211.1215395459062</v>
      </c>
      <c r="T28" s="69"/>
      <c r="AC28" s="166"/>
      <c r="AE28" s="166"/>
      <c r="AF28" s="166"/>
    </row>
    <row r="30" spans="4:19" ht="12.75">
      <c r="D30" s="151"/>
      <c r="G30" s="151"/>
      <c r="J30" s="151"/>
      <c r="M30" s="151"/>
      <c r="P30" s="151"/>
      <c r="S30" s="151"/>
    </row>
  </sheetData>
  <sheetProtection/>
  <mergeCells count="4">
    <mergeCell ref="P2:Q2"/>
    <mergeCell ref="M2:N2"/>
    <mergeCell ref="G2:H2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1.7109375" style="1" customWidth="1"/>
    <col min="2" max="2" width="58.28125" style="1" bestFit="1" customWidth="1"/>
    <col min="3" max="3" width="1.8515625" style="1" customWidth="1"/>
    <col min="4" max="4" width="12.7109375" style="1" customWidth="1"/>
    <col min="5" max="5" width="1.421875" style="1" customWidth="1"/>
    <col min="6" max="6" width="12.7109375" style="1" customWidth="1"/>
    <col min="7" max="7" width="1.8515625" style="1" customWidth="1"/>
    <col min="8" max="8" width="12.7109375" style="1" customWidth="1"/>
    <col min="9" max="9" width="1.421875" style="1" customWidth="1"/>
    <col min="10" max="10" width="12.7109375" style="1" customWidth="1"/>
    <col min="11" max="11" width="1.8515625" style="1" customWidth="1"/>
    <col min="12" max="12" width="12.7109375" style="1" customWidth="1"/>
    <col min="13" max="13" width="1.421875" style="1" customWidth="1"/>
    <col min="14" max="14" width="12.7109375" style="1" customWidth="1"/>
    <col min="15" max="16384" width="11.421875" style="1" customWidth="1"/>
  </cols>
  <sheetData>
    <row r="2" spans="2:14" ht="21.75">
      <c r="B2" s="1" t="s">
        <v>81</v>
      </c>
      <c r="D2" s="181" t="s">
        <v>101</v>
      </c>
      <c r="E2" s="182"/>
      <c r="F2" s="181" t="s">
        <v>82</v>
      </c>
      <c r="G2" s="182"/>
      <c r="H2" s="183" t="s">
        <v>83</v>
      </c>
      <c r="I2" s="182"/>
      <c r="J2" s="181" t="s">
        <v>84</v>
      </c>
      <c r="K2" s="182"/>
      <c r="L2" s="181" t="s">
        <v>85</v>
      </c>
      <c r="M2" s="182"/>
      <c r="N2" s="183" t="s">
        <v>68</v>
      </c>
    </row>
    <row r="4" spans="2:14" ht="12.75">
      <c r="B4" s="3" t="s">
        <v>4</v>
      </c>
      <c r="D4" s="4">
        <v>311.75280174000005</v>
      </c>
      <c r="E4" s="5"/>
      <c r="F4" s="4">
        <v>322.91434372</v>
      </c>
      <c r="H4" s="4">
        <v>634.66714546</v>
      </c>
      <c r="I4" s="5"/>
      <c r="J4" s="4">
        <v>261.88759689000005</v>
      </c>
      <c r="L4" s="4">
        <v>356.6673740199998</v>
      </c>
      <c r="M4" s="5"/>
      <c r="N4" s="4">
        <v>1253.2221163699999</v>
      </c>
    </row>
    <row r="5" spans="2:14" ht="4.5" customHeight="1">
      <c r="B5" s="3"/>
      <c r="D5" s="5"/>
      <c r="E5" s="5"/>
      <c r="F5" s="5"/>
      <c r="H5" s="5"/>
      <c r="I5" s="5"/>
      <c r="J5" s="5"/>
      <c r="L5" s="5"/>
      <c r="M5" s="5"/>
      <c r="N5" s="5"/>
    </row>
    <row r="6" spans="2:14" ht="12.75">
      <c r="B6" s="178" t="s">
        <v>3</v>
      </c>
      <c r="C6" s="19"/>
      <c r="D6" s="119">
        <v>193.685619421985</v>
      </c>
      <c r="E6" s="120"/>
      <c r="F6" s="119">
        <v>221.923422104007</v>
      </c>
      <c r="G6" s="19"/>
      <c r="H6" s="119">
        <v>415.609041525992</v>
      </c>
      <c r="I6" s="120"/>
      <c r="J6" s="119">
        <v>163.46089418531903</v>
      </c>
      <c r="K6" s="19"/>
      <c r="L6" s="119">
        <v>228.69995656713604</v>
      </c>
      <c r="M6" s="120"/>
      <c r="N6" s="119">
        <v>807.7698922784471</v>
      </c>
    </row>
    <row r="7" spans="2:14" s="11" customFormat="1" ht="12">
      <c r="B7" s="180" t="s">
        <v>86</v>
      </c>
      <c r="C7" s="8"/>
      <c r="D7" s="10">
        <v>182.98600000000002</v>
      </c>
      <c r="E7" s="10"/>
      <c r="F7" s="10">
        <v>208.928237385992</v>
      </c>
      <c r="G7" s="8"/>
      <c r="H7" s="10">
        <v>391.914237385992</v>
      </c>
      <c r="I7" s="10"/>
      <c r="J7" s="10">
        <v>152.98128467271897</v>
      </c>
      <c r="K7" s="8"/>
      <c r="L7" s="10">
        <v>216.98257962973605</v>
      </c>
      <c r="M7" s="10"/>
      <c r="N7" s="10">
        <v>761.878101688447</v>
      </c>
    </row>
    <row r="8" spans="2:14" ht="12.75">
      <c r="B8" s="180" t="s">
        <v>48</v>
      </c>
      <c r="C8" s="14"/>
      <c r="D8" s="123">
        <v>10.699619421984977</v>
      </c>
      <c r="E8" s="16"/>
      <c r="F8" s="123">
        <v>12.995184718014997</v>
      </c>
      <c r="G8" s="14"/>
      <c r="H8" s="123">
        <v>23.694804139999974</v>
      </c>
      <c r="I8" s="16"/>
      <c r="J8" s="123">
        <v>10.479609512600064</v>
      </c>
      <c r="K8" s="14"/>
      <c r="L8" s="123">
        <v>11.71737693739999</v>
      </c>
      <c r="M8" s="16"/>
      <c r="N8" s="123">
        <v>45.89179059000003</v>
      </c>
    </row>
    <row r="9" spans="2:14" ht="12.75">
      <c r="B9" s="178" t="s">
        <v>34</v>
      </c>
      <c r="C9" s="19"/>
      <c r="D9" s="119">
        <v>118.06718231801506</v>
      </c>
      <c r="E9" s="120"/>
      <c r="F9" s="119">
        <v>100.99092161599299</v>
      </c>
      <c r="G9" s="19"/>
      <c r="H9" s="119">
        <v>219.05810393400805</v>
      </c>
      <c r="I9" s="120"/>
      <c r="J9" s="119">
        <v>98.42670270468102</v>
      </c>
      <c r="K9" s="19"/>
      <c r="L9" s="119">
        <v>127.96741745286374</v>
      </c>
      <c r="M9" s="120"/>
      <c r="N9" s="119">
        <v>445.4522240915528</v>
      </c>
    </row>
    <row r="10" spans="2:14" ht="3.75" customHeight="1">
      <c r="B10" s="22"/>
      <c r="C10" s="19"/>
      <c r="D10" s="16"/>
      <c r="E10" s="23"/>
      <c r="F10" s="16"/>
      <c r="G10" s="19"/>
      <c r="H10" s="16"/>
      <c r="I10" s="23"/>
      <c r="J10" s="16"/>
      <c r="K10" s="19"/>
      <c r="L10" s="16"/>
      <c r="M10" s="23"/>
      <c r="N10" s="16"/>
    </row>
    <row r="11" spans="4:14" ht="9.75" customHeight="1">
      <c r="D11" s="29"/>
      <c r="E11" s="30"/>
      <c r="F11" s="29"/>
      <c r="H11" s="29"/>
      <c r="I11" s="30"/>
      <c r="J11" s="29"/>
      <c r="L11" s="29"/>
      <c r="M11" s="30"/>
      <c r="N11" s="29"/>
    </row>
    <row r="12" spans="2:14" ht="13.5" thickBot="1">
      <c r="B12" s="3" t="s">
        <v>35</v>
      </c>
      <c r="D12" s="173">
        <v>60.733999999999995</v>
      </c>
      <c r="E12" s="32"/>
      <c r="F12" s="173">
        <v>68.94019248062499</v>
      </c>
      <c r="H12" s="175">
        <v>129.67419248062498</v>
      </c>
      <c r="I12" s="32"/>
      <c r="J12" s="173">
        <v>28.270113179869924</v>
      </c>
      <c r="L12" s="173">
        <v>53.17723388541128</v>
      </c>
      <c r="M12" s="32"/>
      <c r="N12" s="175">
        <v>211.1215395459062</v>
      </c>
    </row>
    <row r="13" spans="2:14" ht="3.75" customHeight="1" thickTop="1">
      <c r="B13" s="3"/>
      <c r="D13" s="174"/>
      <c r="E13" s="131"/>
      <c r="F13" s="174"/>
      <c r="H13" s="153"/>
      <c r="I13" s="131"/>
      <c r="J13" s="174"/>
      <c r="L13" s="174"/>
      <c r="M13" s="131"/>
      <c r="N13" s="153"/>
    </row>
    <row r="14" spans="2:14" s="11" customFormat="1" ht="12.75">
      <c r="B14" s="1" t="s">
        <v>87</v>
      </c>
      <c r="D14" s="1"/>
      <c r="E14" s="1"/>
      <c r="F14" s="1"/>
      <c r="H14" s="161">
        <v>-0.07099699999999998</v>
      </c>
      <c r="I14" s="108"/>
      <c r="J14" s="1"/>
      <c r="K14" s="1"/>
      <c r="L14" s="1"/>
      <c r="M14" s="108"/>
      <c r="N14" s="161">
        <v>-0.583039999999999</v>
      </c>
    </row>
    <row r="15" spans="8:14" ht="4.5" customHeight="1">
      <c r="H15" s="29"/>
      <c r="I15" s="30"/>
      <c r="M15" s="30"/>
      <c r="N15" s="29"/>
    </row>
    <row r="16" spans="2:18" s="3" customFormat="1" ht="12.75">
      <c r="B16" s="3" t="s">
        <v>89</v>
      </c>
      <c r="D16" s="1"/>
      <c r="E16" s="1"/>
      <c r="F16" s="1"/>
      <c r="H16" s="177">
        <v>129.60319548062498</v>
      </c>
      <c r="I16" s="29"/>
      <c r="J16" s="1"/>
      <c r="K16" s="1"/>
      <c r="L16" s="1"/>
      <c r="M16" s="29"/>
      <c r="N16" s="177">
        <v>210.53849954590618</v>
      </c>
      <c r="R16" s="6"/>
    </row>
    <row r="17" spans="8:14" ht="6.75" customHeight="1">
      <c r="H17" s="29"/>
      <c r="I17" s="30"/>
      <c r="M17" s="30"/>
      <c r="N17" s="29"/>
    </row>
    <row r="18" spans="2:14" ht="12.75">
      <c r="B18" s="1" t="s">
        <v>42</v>
      </c>
      <c r="H18" s="34">
        <v>3.8833592451824206</v>
      </c>
      <c r="I18" s="30"/>
      <c r="M18" s="30"/>
      <c r="N18" s="34">
        <v>17.703504868431</v>
      </c>
    </row>
    <row r="19" spans="8:14" ht="3.75" customHeight="1">
      <c r="H19" s="34"/>
      <c r="I19" s="30"/>
      <c r="M19" s="30"/>
      <c r="N19" s="34"/>
    </row>
    <row r="20" spans="2:14" ht="12.75">
      <c r="B20" s="1" t="s">
        <v>91</v>
      </c>
      <c r="H20" s="34">
        <v>-0.018658000000000414</v>
      </c>
      <c r="I20" s="30">
        <v>0</v>
      </c>
      <c r="M20" s="30"/>
      <c r="N20" s="34">
        <v>0.07297499999999955</v>
      </c>
    </row>
    <row r="21" spans="8:14" ht="3.75" customHeight="1">
      <c r="H21" s="34"/>
      <c r="I21" s="30"/>
      <c r="M21" s="30"/>
      <c r="N21" s="34"/>
    </row>
    <row r="22" spans="2:14" ht="12.75">
      <c r="B22" s="1" t="s">
        <v>50</v>
      </c>
      <c r="H22" s="34">
        <v>-57.682647927488794</v>
      </c>
      <c r="I22" s="30"/>
      <c r="M22" s="30"/>
      <c r="N22" s="34">
        <v>-97.49431079921591</v>
      </c>
    </row>
    <row r="23" spans="8:14" ht="6" customHeight="1">
      <c r="H23" s="34"/>
      <c r="I23" s="30"/>
      <c r="M23" s="30"/>
      <c r="N23" s="34"/>
    </row>
    <row r="24" spans="2:14" s="3" customFormat="1" ht="12" customHeight="1">
      <c r="B24" s="3" t="s">
        <v>88</v>
      </c>
      <c r="D24" s="1"/>
      <c r="E24" s="1"/>
      <c r="F24" s="1"/>
      <c r="H24" s="177">
        <v>75.7852487983186</v>
      </c>
      <c r="I24" s="29"/>
      <c r="J24" s="1"/>
      <c r="K24" s="1"/>
      <c r="L24" s="1"/>
      <c r="M24" s="29"/>
      <c r="N24" s="177">
        <v>130.82066861512124</v>
      </c>
    </row>
    <row r="25" spans="2:14" ht="12.75">
      <c r="B25" s="1" t="s">
        <v>90</v>
      </c>
      <c r="H25" s="34">
        <v>-2.2835700000000103</v>
      </c>
      <c r="I25" s="30"/>
      <c r="M25" s="30"/>
      <c r="N25" s="34">
        <v>-18.693330000000003</v>
      </c>
    </row>
    <row r="26" spans="8:14" ht="5.25" customHeight="1">
      <c r="H26" s="3"/>
      <c r="N26" s="3"/>
    </row>
    <row r="27" spans="2:14" s="3" customFormat="1" ht="13.5" thickBot="1">
      <c r="B27" s="131" t="s">
        <v>60</v>
      </c>
      <c r="D27" s="1"/>
      <c r="E27" s="1"/>
      <c r="F27" s="1"/>
      <c r="H27" s="176">
        <v>73.5016787983186</v>
      </c>
      <c r="I27" s="32"/>
      <c r="J27" s="1"/>
      <c r="K27" s="1"/>
      <c r="L27" s="1"/>
      <c r="M27" s="32"/>
      <c r="N27" s="176">
        <v>112.12733861512123</v>
      </c>
    </row>
    <row r="28" ht="2.25" customHeight="1" thickTop="1">
      <c r="B28" s="132"/>
    </row>
    <row r="29" spans="2:14" ht="12.75">
      <c r="B29" s="132" t="s">
        <v>40</v>
      </c>
      <c r="H29" s="152">
        <v>73.47019379831859</v>
      </c>
      <c r="I29" s="132"/>
      <c r="M29" s="132"/>
      <c r="N29" s="152">
        <v>111.95612861512124</v>
      </c>
    </row>
    <row r="30" ht="6.75" customHeight="1"/>
    <row r="34" ht="12.75">
      <c r="B34" s="17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showGridLines="0" zoomScale="130" zoomScaleNormal="130" zoomScalePageLayoutView="0" workbookViewId="0" topLeftCell="B1">
      <selection activeCell="B22" sqref="B22"/>
    </sheetView>
  </sheetViews>
  <sheetFormatPr defaultColWidth="11.421875" defaultRowHeight="12.75"/>
  <cols>
    <col min="1" max="1" width="11.421875" style="1" customWidth="1"/>
    <col min="2" max="2" width="58.28125" style="1" bestFit="1" customWidth="1"/>
    <col min="3" max="3" width="1.8515625" style="1" customWidth="1"/>
    <col min="4" max="4" width="12.421875" style="1" bestFit="1" customWidth="1"/>
    <col min="5" max="5" width="1.421875" style="1" customWidth="1"/>
    <col min="6" max="6" width="12.421875" style="1" bestFit="1" customWidth="1"/>
    <col min="7" max="7" width="1.421875" style="1" customWidth="1"/>
    <col min="8" max="8" width="11.00390625" style="1" bestFit="1" customWidth="1"/>
    <col min="9" max="16384" width="11.421875" style="1" customWidth="1"/>
  </cols>
  <sheetData>
    <row r="3" spans="2:8" ht="14.25">
      <c r="B3" s="1" t="s">
        <v>29</v>
      </c>
      <c r="D3" s="2" t="str">
        <f>'Fr Tableau 1'!L2</f>
        <v>4ème trimestre 2013</v>
      </c>
      <c r="F3" s="2" t="str">
        <f>'Fr Tableau 1'!N2</f>
        <v>Total année 2013</v>
      </c>
      <c r="H3" s="2" t="s">
        <v>6</v>
      </c>
    </row>
    <row r="5" spans="2:8" ht="12.75">
      <c r="B5" s="3" t="s">
        <v>4</v>
      </c>
      <c r="D5" s="4">
        <f>'Fr Tableau 1'!L4</f>
        <v>356.6673740199998</v>
      </c>
      <c r="E5" s="5"/>
      <c r="F5" s="4">
        <f>'Fr Tableau 1'!N4</f>
        <v>1253.2221163699999</v>
      </c>
      <c r="H5" s="111">
        <f>D5/F5-1</f>
        <v>-0.7153997129789739</v>
      </c>
    </row>
    <row r="6" spans="2:8" ht="4.5" customHeight="1">
      <c r="B6" s="3"/>
      <c r="D6" s="5"/>
      <c r="E6" s="5"/>
      <c r="F6" s="5"/>
      <c r="G6" s="3"/>
      <c r="H6" s="6"/>
    </row>
    <row r="7" spans="2:8" s="11" customFormat="1" ht="12">
      <c r="B7" s="7" t="s">
        <v>30</v>
      </c>
      <c r="C7" s="8"/>
      <c r="D7" s="9">
        <f>'Fr Tableau 1'!L7</f>
        <v>216.98257962973605</v>
      </c>
      <c r="E7" s="10"/>
      <c r="F7" s="9">
        <f>'Fr Tableau 1'!N7</f>
        <v>761.878101688447</v>
      </c>
      <c r="H7" s="26">
        <f>D7/F7-1</f>
        <v>-0.7152003986610627</v>
      </c>
    </row>
    <row r="8" spans="2:8" ht="12.75">
      <c r="B8" s="13" t="s">
        <v>31</v>
      </c>
      <c r="C8" s="14"/>
      <c r="D8" s="15">
        <f>'Fr Tableau 1'!L8</f>
        <v>11.71737693739999</v>
      </c>
      <c r="E8" s="16"/>
      <c r="F8" s="15">
        <f>'Fr Tableau 1'!N8</f>
        <v>45.89179059000003</v>
      </c>
      <c r="G8" s="17"/>
      <c r="H8" s="12">
        <f>D8/F8-1</f>
        <v>-0.7446737905242415</v>
      </c>
    </row>
    <row r="9" spans="2:8" ht="12.75">
      <c r="B9" s="18" t="s">
        <v>3</v>
      </c>
      <c r="C9" s="19"/>
      <c r="D9" s="20">
        <f>'Fr Tableau 1'!L6</f>
        <v>228.69995656713604</v>
      </c>
      <c r="E9" s="16"/>
      <c r="F9" s="20">
        <f>'Fr Tableau 1'!N6</f>
        <v>807.7698922784471</v>
      </c>
      <c r="G9" s="21"/>
      <c r="H9" s="28">
        <f>D9/F9-1</f>
        <v>-0.7168748690025443</v>
      </c>
    </row>
    <row r="10" spans="2:8" ht="3.75" customHeight="1">
      <c r="B10" s="22"/>
      <c r="C10" s="19"/>
      <c r="D10" s="16"/>
      <c r="E10" s="23"/>
      <c r="F10" s="16"/>
      <c r="G10" s="24"/>
      <c r="H10" s="25"/>
    </row>
    <row r="11" spans="2:8" s="11" customFormat="1" ht="12">
      <c r="B11" s="7" t="s">
        <v>32</v>
      </c>
      <c r="C11" s="8"/>
      <c r="D11" s="9" t="e">
        <f>'Fr Tableau 1'!#REF!</f>
        <v>#REF!</v>
      </c>
      <c r="E11" s="10">
        <f>E5-E9</f>
        <v>0</v>
      </c>
      <c r="F11" s="9" t="e">
        <f>'Fr Tableau 1'!#REF!</f>
        <v>#REF!</v>
      </c>
      <c r="H11" s="26" t="e">
        <f>D11/F11-1</f>
        <v>#REF!</v>
      </c>
    </row>
    <row r="12" spans="2:8" ht="12.75">
      <c r="B12" s="13" t="s">
        <v>33</v>
      </c>
      <c r="C12" s="14"/>
      <c r="D12" s="15" t="e">
        <f>'Fr Tableau 1'!#REF!</f>
        <v>#REF!</v>
      </c>
      <c r="E12" s="16"/>
      <c r="F12" s="15" t="e">
        <f>'Fr Tableau 1'!#REF!</f>
        <v>#REF!</v>
      </c>
      <c r="G12" s="17"/>
      <c r="H12" s="12" t="e">
        <f>D12/F12-1</f>
        <v>#REF!</v>
      </c>
    </row>
    <row r="13" spans="2:8" ht="12.75">
      <c r="B13" s="27" t="s">
        <v>34</v>
      </c>
      <c r="C13" s="19"/>
      <c r="D13" s="20">
        <f>'Fr Tableau 1'!L9</f>
        <v>127.96741745286374</v>
      </c>
      <c r="E13" s="16"/>
      <c r="F13" s="20">
        <f>'Fr Tableau 1'!N9</f>
        <v>445.4522240915528</v>
      </c>
      <c r="G13" s="21"/>
      <c r="H13" s="28">
        <f>D13/F13-1</f>
        <v>-0.7127247086624426</v>
      </c>
    </row>
    <row r="14" spans="2:6" ht="9.75" customHeight="1">
      <c r="B14" s="22"/>
      <c r="D14" s="29"/>
      <c r="E14" s="30"/>
      <c r="F14" s="29"/>
    </row>
    <row r="15" spans="2:8" ht="13.5" thickBot="1">
      <c r="B15" s="3" t="s">
        <v>35</v>
      </c>
      <c r="D15" s="31">
        <f>'Fr Tableau 1'!L12</f>
        <v>53.17723388541128</v>
      </c>
      <c r="E15" s="32"/>
      <c r="F15" s="31">
        <f>'Fr Tableau 1'!N12</f>
        <v>211.1215395459062</v>
      </c>
      <c r="G15" s="33"/>
      <c r="H15" s="114">
        <f>D15/F15-1</f>
        <v>-0.74812028180645</v>
      </c>
    </row>
    <row r="16" spans="4:6" ht="6.75" customHeight="1" thickTop="1">
      <c r="D16" s="29"/>
      <c r="E16" s="30"/>
      <c r="F16" s="29"/>
    </row>
    <row r="17" spans="2:12" ht="12.75">
      <c r="B17" s="1" t="s">
        <v>36</v>
      </c>
      <c r="D17" s="34">
        <f>'Fr Tableau 1'!L16</f>
        <v>0</v>
      </c>
      <c r="E17" s="30"/>
      <c r="F17" s="34">
        <f>'Fr Tableau 1'!N16</f>
        <v>210.53849954590618</v>
      </c>
      <c r="H17" s="35">
        <f>D17/F17-1</f>
        <v>-1</v>
      </c>
      <c r="L17" s="35"/>
    </row>
    <row r="18" spans="4:6" ht="6.75" customHeight="1">
      <c r="D18" s="29"/>
      <c r="E18" s="30"/>
      <c r="F18" s="29"/>
    </row>
    <row r="19" spans="2:8" ht="12.75">
      <c r="B19" s="1" t="s">
        <v>42</v>
      </c>
      <c r="D19" s="34">
        <f>'Fr Tableau 1'!L18</f>
        <v>0</v>
      </c>
      <c r="E19" s="30"/>
      <c r="F19" s="34">
        <f>'Fr Tableau 1'!N18</f>
        <v>17.703504868431</v>
      </c>
      <c r="H19" s="115" t="s">
        <v>49</v>
      </c>
    </row>
    <row r="20" spans="4:8" ht="3.75" customHeight="1">
      <c r="D20" s="34"/>
      <c r="E20" s="30"/>
      <c r="F20" s="34"/>
      <c r="H20" s="35"/>
    </row>
    <row r="21" spans="2:8" ht="12.75">
      <c r="B21" s="1" t="s">
        <v>50</v>
      </c>
      <c r="D21" s="34">
        <f>'Fr Tableau 1'!L22</f>
        <v>0</v>
      </c>
      <c r="E21" s="30"/>
      <c r="F21" s="34">
        <f>'Fr Tableau 1'!N22</f>
        <v>-97.49431079921591</v>
      </c>
      <c r="H21" s="26">
        <f>D21/F21-1</f>
        <v>-1</v>
      </c>
    </row>
    <row r="22" spans="4:6" ht="5.25" customHeight="1">
      <c r="D22" s="3"/>
      <c r="F22" s="3"/>
    </row>
    <row r="23" spans="2:8" ht="13.5" thickBot="1">
      <c r="B23" s="3" t="s">
        <v>40</v>
      </c>
      <c r="D23" s="36">
        <f>'Fr Tableau 1'!L27</f>
        <v>0</v>
      </c>
      <c r="E23" s="32"/>
      <c r="F23" s="36">
        <f>'Fr Tableau 1'!N27</f>
        <v>112.12733861512123</v>
      </c>
      <c r="G23" s="33"/>
      <c r="H23" s="113">
        <f>D23/F23-1</f>
        <v>-1</v>
      </c>
    </row>
    <row r="24" ht="5.25" customHeight="1" thickTop="1"/>
    <row r="25" spans="2:8" ht="12.75">
      <c r="B25" s="186"/>
      <c r="C25" s="186"/>
      <c r="D25" s="186"/>
      <c r="E25" s="186"/>
      <c r="F25" s="186"/>
      <c r="G25" s="186"/>
      <c r="H25" s="186"/>
    </row>
    <row r="26" spans="2:8" ht="6.75" customHeight="1">
      <c r="B26" s="186"/>
      <c r="C26" s="186"/>
      <c r="D26" s="186"/>
      <c r="E26" s="186"/>
      <c r="F26" s="186"/>
      <c r="G26" s="186"/>
      <c r="H26" s="186"/>
    </row>
  </sheetData>
  <sheetProtection/>
  <mergeCells count="1">
    <mergeCell ref="B25:H26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0"/>
  <sheetViews>
    <sheetView showGridLines="0" tabSelected="1" zoomScalePageLayoutView="0" workbookViewId="0" topLeftCell="A1">
      <selection activeCell="P11" sqref="P11"/>
    </sheetView>
  </sheetViews>
  <sheetFormatPr defaultColWidth="11.421875" defaultRowHeight="12.75"/>
  <cols>
    <col min="1" max="1" width="0.9921875" style="1" customWidth="1"/>
    <col min="2" max="2" width="46.57421875" style="33" bestFit="1" customWidth="1"/>
    <col min="3" max="3" width="1.8515625" style="37" customWidth="1"/>
    <col min="4" max="4" width="12.7109375" style="1" customWidth="1"/>
    <col min="5" max="5" width="0.71875" style="1" customWidth="1"/>
    <col min="6" max="6" width="0.85546875" style="1" customWidth="1"/>
    <col min="7" max="7" width="12.7109375" style="1" customWidth="1"/>
    <col min="8" max="8" width="0.71875" style="1" customWidth="1"/>
    <col min="9" max="9" width="0.85546875" style="1" customWidth="1"/>
    <col min="10" max="10" width="12.7109375" style="1" customWidth="1"/>
    <col min="11" max="11" width="0.7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0.85546875" style="1" customWidth="1"/>
    <col min="16" max="16" width="12.7109375" style="1" customWidth="1"/>
    <col min="17" max="17" width="0.71875" style="1" customWidth="1"/>
    <col min="18" max="18" width="0.85546875" style="1" customWidth="1"/>
    <col min="19" max="19" width="12.7109375" style="1" customWidth="1"/>
    <col min="20" max="20" width="0.9921875" style="1" customWidth="1"/>
    <col min="21" max="21" width="6.7109375" style="1" hidden="1" customWidth="1"/>
    <col min="22" max="22" width="0.71875" style="33" hidden="1" customWidth="1"/>
    <col min="23" max="23" width="29.421875" style="1" hidden="1" customWidth="1"/>
    <col min="24" max="24" width="0.71875" style="1" hidden="1" customWidth="1"/>
    <col min="25" max="25" width="8.00390625" style="1" hidden="1" customWidth="1"/>
    <col min="26" max="26" width="7.00390625" style="1" hidden="1" customWidth="1"/>
    <col min="27" max="27" width="0" style="1" hidden="1" customWidth="1"/>
    <col min="28" max="28" width="11.421875" style="162" customWidth="1"/>
    <col min="29" max="29" width="1.1484375" style="1" customWidth="1"/>
    <col min="30" max="31" width="11.421875" style="162" customWidth="1"/>
    <col min="32" max="16384" width="11.421875" style="1" customWidth="1"/>
  </cols>
  <sheetData>
    <row r="2" spans="2:32" ht="22.5">
      <c r="B2" s="33" t="s">
        <v>18</v>
      </c>
      <c r="D2" s="188" t="s">
        <v>102</v>
      </c>
      <c r="E2" s="188"/>
      <c r="F2" s="171"/>
      <c r="G2" s="187" t="s">
        <v>103</v>
      </c>
      <c r="H2" s="187"/>
      <c r="I2" s="171"/>
      <c r="J2" s="183" t="s">
        <v>107</v>
      </c>
      <c r="K2" s="172"/>
      <c r="L2" s="171"/>
      <c r="M2" s="187" t="s">
        <v>104</v>
      </c>
      <c r="N2" s="187"/>
      <c r="O2" s="171"/>
      <c r="P2" s="187" t="s">
        <v>105</v>
      </c>
      <c r="Q2" s="187"/>
      <c r="R2" s="171"/>
      <c r="S2" s="183" t="s">
        <v>106</v>
      </c>
      <c r="T2" s="170"/>
      <c r="V2" s="1"/>
      <c r="AB2" s="1"/>
      <c r="AC2" s="162"/>
      <c r="AD2" s="1"/>
      <c r="AF2" s="162"/>
    </row>
    <row r="3" ht="12.75">
      <c r="V3" s="1"/>
    </row>
    <row r="4" ht="14.25" customHeight="1">
      <c r="V4" s="1"/>
    </row>
    <row r="5" spans="2:31" s="33" customFormat="1" ht="12.75">
      <c r="B5" s="33" t="s">
        <v>63</v>
      </c>
      <c r="C5" s="41"/>
      <c r="D5" s="42">
        <v>199.54324077</v>
      </c>
      <c r="E5" s="46"/>
      <c r="G5" s="42">
        <v>226.45314176999995</v>
      </c>
      <c r="H5" s="46"/>
      <c r="J5" s="42">
        <v>425.99638253999996</v>
      </c>
      <c r="K5" s="46"/>
      <c r="M5" s="42">
        <v>167.83342541000007</v>
      </c>
      <c r="N5" s="46"/>
      <c r="P5" s="42">
        <v>235.77083885999997</v>
      </c>
      <c r="Q5" s="46"/>
      <c r="S5" s="47">
        <v>829.60064681</v>
      </c>
      <c r="W5" s="48" t="e">
        <v>#REF!</v>
      </c>
      <c r="Y5" s="48" t="e">
        <v>#REF!</v>
      </c>
      <c r="AB5" s="163"/>
      <c r="AD5" s="163"/>
      <c r="AE5" s="163"/>
    </row>
    <row r="6" spans="2:25" ht="12.75">
      <c r="B6" s="1" t="s">
        <v>72</v>
      </c>
      <c r="D6" s="42">
        <v>31.703381049999997</v>
      </c>
      <c r="E6" s="50"/>
      <c r="G6" s="42">
        <v>17.908227390000008</v>
      </c>
      <c r="H6" s="50"/>
      <c r="J6" s="42">
        <v>49.611608440000005</v>
      </c>
      <c r="K6" s="50"/>
      <c r="M6" s="42">
        <v>24.384269109999998</v>
      </c>
      <c r="N6" s="50"/>
      <c r="P6" s="42">
        <v>33.31444314</v>
      </c>
      <c r="Q6" s="50"/>
      <c r="S6" s="47">
        <v>107.31032069000001</v>
      </c>
      <c r="V6" s="1"/>
      <c r="W6" s="48" t="e">
        <v>#REF!</v>
      </c>
      <c r="Y6" s="48" t="e">
        <v>#REF!</v>
      </c>
    </row>
    <row r="7" spans="2:31" ht="12.75">
      <c r="B7" s="52" t="s">
        <v>71</v>
      </c>
      <c r="D7" s="42">
        <v>80.45400782</v>
      </c>
      <c r="E7" s="50"/>
      <c r="G7" s="42">
        <v>78.41297666999996</v>
      </c>
      <c r="H7" s="50"/>
      <c r="J7" s="42">
        <v>158.86698448999996</v>
      </c>
      <c r="K7" s="50"/>
      <c r="M7" s="42">
        <v>69.57333190000006</v>
      </c>
      <c r="N7" s="50"/>
      <c r="P7" s="42">
        <v>87.48672499999998</v>
      </c>
      <c r="Q7" s="50"/>
      <c r="S7" s="42">
        <v>315.92704139</v>
      </c>
      <c r="V7" s="1"/>
      <c r="W7" s="48"/>
      <c r="Y7" s="48"/>
      <c r="AB7" s="167"/>
      <c r="AD7" s="167"/>
      <c r="AE7" s="167"/>
    </row>
    <row r="8" spans="2:31" ht="3" customHeight="1">
      <c r="B8" s="52"/>
      <c r="D8" s="42"/>
      <c r="E8" s="50"/>
      <c r="G8" s="42"/>
      <c r="H8" s="50"/>
      <c r="J8" s="42"/>
      <c r="K8" s="50"/>
      <c r="M8" s="42"/>
      <c r="N8" s="50"/>
      <c r="P8" s="42"/>
      <c r="Q8" s="50"/>
      <c r="S8" s="42"/>
      <c r="V8" s="1"/>
      <c r="W8" s="48"/>
      <c r="Y8" s="48"/>
      <c r="AB8" s="167"/>
      <c r="AD8" s="167"/>
      <c r="AE8" s="167"/>
    </row>
    <row r="9" spans="2:31" s="8" customFormat="1" ht="12">
      <c r="B9" s="27" t="s">
        <v>69</v>
      </c>
      <c r="C9" s="53"/>
      <c r="D9" s="54">
        <v>4.8759586100000005</v>
      </c>
      <c r="E9" s="27"/>
      <c r="G9" s="54">
        <v>2.3410375199999995</v>
      </c>
      <c r="H9" s="27"/>
      <c r="J9" s="54">
        <v>7.21699613</v>
      </c>
      <c r="K9" s="27"/>
      <c r="M9" s="54">
        <v>2.574510870000001</v>
      </c>
      <c r="N9" s="27"/>
      <c r="P9" s="54">
        <v>3.5029034800000005</v>
      </c>
      <c r="Q9" s="27"/>
      <c r="S9" s="58">
        <v>13.294410480000002</v>
      </c>
      <c r="W9" s="60"/>
      <c r="Y9" s="60"/>
      <c r="AB9" s="164"/>
      <c r="AD9" s="164"/>
      <c r="AE9" s="164"/>
    </row>
    <row r="10" spans="2:31" s="8" customFormat="1" ht="12">
      <c r="B10" s="27" t="s">
        <v>70</v>
      </c>
      <c r="C10" s="53"/>
      <c r="D10" s="54">
        <v>34.4924424</v>
      </c>
      <c r="E10" s="27"/>
      <c r="G10" s="54">
        <v>31.89654809999999</v>
      </c>
      <c r="H10" s="27"/>
      <c r="J10" s="54">
        <v>66.38899049999999</v>
      </c>
      <c r="K10" s="27"/>
      <c r="M10" s="54">
        <v>30.459358400000028</v>
      </c>
      <c r="N10" s="27"/>
      <c r="P10" s="54">
        <v>42.47959110999997</v>
      </c>
      <c r="Q10" s="27"/>
      <c r="S10" s="58">
        <v>139.32794001</v>
      </c>
      <c r="W10" s="60"/>
      <c r="Y10" s="60"/>
      <c r="AB10" s="164"/>
      <c r="AD10" s="164"/>
      <c r="AE10" s="164"/>
    </row>
    <row r="11" spans="2:31" s="8" customFormat="1" ht="12">
      <c r="B11" s="27" t="s">
        <v>65</v>
      </c>
      <c r="C11" s="53"/>
      <c r="D11" s="54">
        <v>24.37013535</v>
      </c>
      <c r="E11" s="27"/>
      <c r="G11" s="54">
        <v>24.029403739999996</v>
      </c>
      <c r="H11" s="27"/>
      <c r="J11" s="54">
        <v>48.39953909</v>
      </c>
      <c r="K11" s="27"/>
      <c r="M11" s="54">
        <v>21.96856435</v>
      </c>
      <c r="N11" s="27"/>
      <c r="P11" s="54">
        <v>26.19459145999999</v>
      </c>
      <c r="Q11" s="27"/>
      <c r="S11" s="58">
        <v>96.5626949</v>
      </c>
      <c r="W11" s="60" t="e">
        <v>#REF!</v>
      </c>
      <c r="Y11" s="60" t="e">
        <v>#REF!</v>
      </c>
      <c r="AB11" s="164"/>
      <c r="AD11" s="164"/>
      <c r="AE11" s="164"/>
    </row>
    <row r="12" spans="2:31" s="8" customFormat="1" ht="12">
      <c r="B12" s="27" t="s">
        <v>61</v>
      </c>
      <c r="C12" s="53"/>
      <c r="D12" s="54">
        <v>16.71547146</v>
      </c>
      <c r="E12" s="62"/>
      <c r="F12" s="63"/>
      <c r="G12" s="54">
        <v>20.14598730999999</v>
      </c>
      <c r="H12" s="62"/>
      <c r="I12" s="63"/>
      <c r="J12" s="54">
        <v>36.86145876999999</v>
      </c>
      <c r="K12" s="62"/>
      <c r="L12" s="63"/>
      <c r="M12" s="54">
        <v>14.570898280000002</v>
      </c>
      <c r="N12" s="62"/>
      <c r="O12" s="63"/>
      <c r="P12" s="54">
        <v>15.309638950000007</v>
      </c>
      <c r="Q12" s="62"/>
      <c r="R12" s="63"/>
      <c r="S12" s="61">
        <v>66.741996</v>
      </c>
      <c r="W12" s="60"/>
      <c r="Y12" s="60"/>
      <c r="AB12" s="164"/>
      <c r="AD12" s="164"/>
      <c r="AE12" s="164"/>
    </row>
    <row r="13" spans="2:31" s="8" customFormat="1" ht="6" customHeight="1">
      <c r="B13" s="27"/>
      <c r="C13" s="53"/>
      <c r="D13" s="54"/>
      <c r="E13" s="62"/>
      <c r="F13" s="63"/>
      <c r="G13" s="54"/>
      <c r="H13" s="62"/>
      <c r="I13" s="63"/>
      <c r="J13" s="54"/>
      <c r="K13" s="62"/>
      <c r="L13" s="63"/>
      <c r="M13" s="54"/>
      <c r="N13" s="62"/>
      <c r="O13" s="63"/>
      <c r="P13" s="54"/>
      <c r="Q13" s="62"/>
      <c r="R13" s="63"/>
      <c r="S13" s="61"/>
      <c r="W13" s="60"/>
      <c r="Y13" s="60"/>
      <c r="AB13" s="164"/>
      <c r="AD13" s="164"/>
      <c r="AE13" s="164"/>
    </row>
    <row r="14" spans="2:31" s="8" customFormat="1" ht="12.75">
      <c r="B14" s="52" t="s">
        <v>37</v>
      </c>
      <c r="C14" s="53"/>
      <c r="D14" s="103">
        <v>0.05217210000000039</v>
      </c>
      <c r="E14" s="105"/>
      <c r="F14" s="108"/>
      <c r="G14" s="103">
        <v>0.13999788999999963</v>
      </c>
      <c r="H14" s="105"/>
      <c r="I14" s="108"/>
      <c r="J14" s="103">
        <v>0.19216999</v>
      </c>
      <c r="K14" s="105"/>
      <c r="L14" s="108"/>
      <c r="M14" s="103">
        <v>0.09657046999999963</v>
      </c>
      <c r="N14" s="105"/>
      <c r="O14" s="108"/>
      <c r="P14" s="103">
        <v>0.09536702000000297</v>
      </c>
      <c r="Q14" s="105"/>
      <c r="R14" s="108"/>
      <c r="S14" s="106">
        <v>0.3841074800000026</v>
      </c>
      <c r="T14" s="11"/>
      <c r="U14" s="11"/>
      <c r="V14" s="11"/>
      <c r="W14" s="109"/>
      <c r="X14" s="11"/>
      <c r="Y14" s="109"/>
      <c r="Z14" s="11"/>
      <c r="AA14" s="11"/>
      <c r="AB14" s="165"/>
      <c r="AD14" s="165"/>
      <c r="AE14" s="165"/>
    </row>
    <row r="15" spans="2:22" ht="4.5" customHeight="1">
      <c r="B15" s="14"/>
      <c r="D15" s="49"/>
      <c r="E15" s="66"/>
      <c r="G15" s="49"/>
      <c r="H15" s="66"/>
      <c r="J15" s="49"/>
      <c r="K15" s="66"/>
      <c r="M15" s="49"/>
      <c r="N15" s="66"/>
      <c r="P15" s="49"/>
      <c r="Q15" s="66"/>
      <c r="S15" s="65"/>
      <c r="V15" s="1"/>
    </row>
    <row r="16" spans="2:31" s="33" customFormat="1" ht="12.75">
      <c r="B16" s="69" t="s">
        <v>4</v>
      </c>
      <c r="C16" s="70"/>
      <c r="D16" s="71">
        <v>311.75280174000005</v>
      </c>
      <c r="E16" s="71"/>
      <c r="F16" s="30"/>
      <c r="G16" s="71">
        <v>322.91434372</v>
      </c>
      <c r="H16" s="71"/>
      <c r="I16" s="30"/>
      <c r="J16" s="71">
        <v>634.66714546</v>
      </c>
      <c r="K16" s="71"/>
      <c r="L16" s="30"/>
      <c r="M16" s="71">
        <v>261.88759689000005</v>
      </c>
      <c r="N16" s="71"/>
      <c r="O16" s="30"/>
      <c r="P16" s="71">
        <v>356.6673740199998</v>
      </c>
      <c r="Q16" s="71"/>
      <c r="R16" s="30"/>
      <c r="S16" s="75">
        <v>1253.2221163699999</v>
      </c>
      <c r="W16" s="77" t="e">
        <v>#REF!</v>
      </c>
      <c r="X16" s="1"/>
      <c r="Y16" s="48" t="e">
        <v>#REF!</v>
      </c>
      <c r="Z16" s="78" t="e">
        <v>#REF!</v>
      </c>
      <c r="AB16" s="166"/>
      <c r="AD16" s="166"/>
      <c r="AE16" s="166"/>
    </row>
    <row r="17" spans="4:22" ht="12.75" customHeight="1">
      <c r="D17" s="50"/>
      <c r="E17" s="50"/>
      <c r="G17" s="50"/>
      <c r="H17" s="50"/>
      <c r="J17" s="50"/>
      <c r="K17" s="50"/>
      <c r="M17" s="50"/>
      <c r="N17" s="50"/>
      <c r="P17" s="50"/>
      <c r="Q17" s="50"/>
      <c r="V17" s="1"/>
    </row>
    <row r="18" spans="2:22" ht="12.75">
      <c r="B18" s="33" t="s">
        <v>63</v>
      </c>
      <c r="D18" s="47" t="s">
        <v>24</v>
      </c>
      <c r="E18" s="46"/>
      <c r="F18" s="50"/>
      <c r="G18" s="47" t="s">
        <v>24</v>
      </c>
      <c r="H18" s="46"/>
      <c r="I18" s="50"/>
      <c r="J18" s="47">
        <v>96.02181748062499</v>
      </c>
      <c r="K18" s="46"/>
      <c r="L18" s="50"/>
      <c r="M18" s="47" t="s">
        <v>24</v>
      </c>
      <c r="N18" s="46"/>
      <c r="O18" s="50"/>
      <c r="P18" s="47" t="s">
        <v>24</v>
      </c>
      <c r="Q18" s="80"/>
      <c r="S18" s="82">
        <v>149.11465100571013</v>
      </c>
      <c r="V18" s="1"/>
    </row>
    <row r="19" spans="2:19" ht="12.75">
      <c r="B19" s="1" t="s">
        <v>72</v>
      </c>
      <c r="D19" s="45" t="s">
        <v>24</v>
      </c>
      <c r="E19" s="50"/>
      <c r="F19" s="50"/>
      <c r="G19" s="45" t="s">
        <v>24</v>
      </c>
      <c r="H19" s="50"/>
      <c r="I19" s="50"/>
      <c r="J19" s="45">
        <v>5.8614</v>
      </c>
      <c r="K19" s="50"/>
      <c r="L19" s="50"/>
      <c r="M19" s="45" t="s">
        <v>24</v>
      </c>
      <c r="N19" s="50"/>
      <c r="O19" s="50"/>
      <c r="P19" s="45" t="s">
        <v>24</v>
      </c>
      <c r="Q19" s="84"/>
      <c r="S19" s="82">
        <v>11.540733135857636</v>
      </c>
    </row>
    <row r="20" spans="2:31" ht="12.75">
      <c r="B20" s="52" t="s">
        <v>71</v>
      </c>
      <c r="D20" s="45" t="s">
        <v>24</v>
      </c>
      <c r="E20" s="50"/>
      <c r="F20" s="50"/>
      <c r="G20" s="45" t="s">
        <v>24</v>
      </c>
      <c r="H20" s="50"/>
      <c r="I20" s="50"/>
      <c r="J20" s="45">
        <v>28.204545000000003</v>
      </c>
      <c r="K20" s="50"/>
      <c r="L20" s="50"/>
      <c r="M20" s="45" t="s">
        <v>24</v>
      </c>
      <c r="N20" s="50"/>
      <c r="O20" s="50"/>
      <c r="P20" s="45" t="s">
        <v>24</v>
      </c>
      <c r="Q20" s="84"/>
      <c r="S20" s="82">
        <v>53.01432340433843</v>
      </c>
      <c r="AB20" s="167"/>
      <c r="AC20" s="167"/>
      <c r="AD20" s="167"/>
      <c r="AE20" s="166"/>
    </row>
    <row r="21" spans="2:31" ht="3.75" customHeight="1">
      <c r="B21" s="52"/>
      <c r="D21" s="45"/>
      <c r="E21" s="50"/>
      <c r="F21" s="50"/>
      <c r="G21" s="45"/>
      <c r="H21" s="50"/>
      <c r="I21" s="50"/>
      <c r="J21" s="45"/>
      <c r="K21" s="50"/>
      <c r="L21" s="50"/>
      <c r="M21" s="45"/>
      <c r="N21" s="50"/>
      <c r="O21" s="50"/>
      <c r="P21" s="45"/>
      <c r="Q21" s="84"/>
      <c r="S21" s="82"/>
      <c r="AB21" s="167"/>
      <c r="AC21" s="167"/>
      <c r="AD21" s="167"/>
      <c r="AE21" s="166"/>
    </row>
    <row r="22" spans="2:31" s="8" customFormat="1" ht="12">
      <c r="B22" s="27" t="s">
        <v>69</v>
      </c>
      <c r="C22" s="53"/>
      <c r="D22" s="57"/>
      <c r="E22" s="27"/>
      <c r="F22" s="27"/>
      <c r="G22" s="57"/>
      <c r="H22" s="27"/>
      <c r="I22" s="27"/>
      <c r="J22" s="57">
        <v>3.337</v>
      </c>
      <c r="K22" s="27"/>
      <c r="L22" s="27"/>
      <c r="M22" s="57"/>
      <c r="N22" s="27"/>
      <c r="O22" s="27"/>
      <c r="P22" s="57"/>
      <c r="Q22" s="87"/>
      <c r="S22" s="90">
        <v>6.952788199612077</v>
      </c>
      <c r="V22" s="55"/>
      <c r="AB22" s="164"/>
      <c r="AD22" s="164"/>
      <c r="AE22" s="164"/>
    </row>
    <row r="23" spans="2:31" s="8" customFormat="1" ht="12">
      <c r="B23" s="27" t="s">
        <v>70</v>
      </c>
      <c r="C23" s="53"/>
      <c r="D23" s="57"/>
      <c r="E23" s="27"/>
      <c r="F23" s="27"/>
      <c r="G23" s="57"/>
      <c r="H23" s="27"/>
      <c r="I23" s="27"/>
      <c r="J23" s="57">
        <v>8.228</v>
      </c>
      <c r="K23" s="27"/>
      <c r="L23" s="27"/>
      <c r="M23" s="57"/>
      <c r="N23" s="27"/>
      <c r="O23" s="27"/>
      <c r="P23" s="57"/>
      <c r="Q23" s="87"/>
      <c r="S23" s="90">
        <v>17.9666</v>
      </c>
      <c r="V23" s="55"/>
      <c r="AB23" s="164"/>
      <c r="AD23" s="164"/>
      <c r="AE23" s="164"/>
    </row>
    <row r="24" spans="2:31" s="8" customFormat="1" ht="12">
      <c r="B24" s="27" t="s">
        <v>65</v>
      </c>
      <c r="C24" s="53"/>
      <c r="D24" s="57" t="s">
        <v>24</v>
      </c>
      <c r="E24" s="27"/>
      <c r="F24" s="27"/>
      <c r="G24" s="57" t="s">
        <v>24</v>
      </c>
      <c r="H24" s="27"/>
      <c r="I24" s="27"/>
      <c r="J24" s="57">
        <v>15.788</v>
      </c>
      <c r="K24" s="27"/>
      <c r="L24" s="27"/>
      <c r="M24" s="57" t="s">
        <v>24</v>
      </c>
      <c r="N24" s="27"/>
      <c r="O24" s="27"/>
      <c r="P24" s="57" t="s">
        <v>24</v>
      </c>
      <c r="Q24" s="87"/>
      <c r="S24" s="90">
        <v>32.67125820472636</v>
      </c>
      <c r="V24" s="55"/>
      <c r="AB24" s="164"/>
      <c r="AD24" s="164"/>
      <c r="AE24" s="164"/>
    </row>
    <row r="25" spans="2:31" s="8" customFormat="1" ht="12">
      <c r="B25" s="27" t="s">
        <v>61</v>
      </c>
      <c r="C25" s="53"/>
      <c r="D25" s="57" t="s">
        <v>24</v>
      </c>
      <c r="E25" s="27"/>
      <c r="F25" s="27"/>
      <c r="G25" s="57" t="s">
        <v>24</v>
      </c>
      <c r="H25" s="27"/>
      <c r="I25" s="27"/>
      <c r="J25" s="57">
        <v>0.8515449999999999</v>
      </c>
      <c r="K25" s="27"/>
      <c r="L25" s="27"/>
      <c r="M25" s="57" t="s">
        <v>24</v>
      </c>
      <c r="N25" s="27"/>
      <c r="O25" s="27"/>
      <c r="P25" s="57" t="s">
        <v>24</v>
      </c>
      <c r="Q25" s="87"/>
      <c r="S25" s="92">
        <v>-4.576323</v>
      </c>
      <c r="V25" s="55"/>
      <c r="AB25" s="164"/>
      <c r="AD25" s="164"/>
      <c r="AE25" s="164"/>
    </row>
    <row r="26" spans="2:31" s="8" customFormat="1" ht="6" customHeight="1">
      <c r="B26" s="27"/>
      <c r="C26" s="53"/>
      <c r="D26" s="57"/>
      <c r="E26" s="27"/>
      <c r="F26" s="27"/>
      <c r="G26" s="57"/>
      <c r="H26" s="27"/>
      <c r="I26" s="27"/>
      <c r="J26" s="57"/>
      <c r="K26" s="27"/>
      <c r="L26" s="27"/>
      <c r="M26" s="57"/>
      <c r="N26" s="27"/>
      <c r="O26" s="27"/>
      <c r="P26" s="57"/>
      <c r="Q26" s="87"/>
      <c r="S26" s="92"/>
      <c r="V26" s="55"/>
      <c r="AB26" s="164"/>
      <c r="AD26" s="164"/>
      <c r="AE26" s="164"/>
    </row>
    <row r="27" spans="2:19" ht="12.75">
      <c r="B27" s="37" t="s">
        <v>38</v>
      </c>
      <c r="D27" s="65" t="s">
        <v>24</v>
      </c>
      <c r="E27" s="66"/>
      <c r="F27" s="50"/>
      <c r="G27" s="65">
        <v>0</v>
      </c>
      <c r="H27" s="66"/>
      <c r="I27" s="50"/>
      <c r="J27" s="94">
        <v>-0.41357000000000016</v>
      </c>
      <c r="K27" s="66"/>
      <c r="L27" s="50"/>
      <c r="M27" s="65" t="s">
        <v>24</v>
      </c>
      <c r="N27" s="66"/>
      <c r="O27" s="50"/>
      <c r="P27" s="65" t="s">
        <v>24</v>
      </c>
      <c r="Q27" s="93"/>
      <c r="S27" s="94">
        <v>-2.5481679999999995</v>
      </c>
    </row>
    <row r="28" spans="2:31" ht="12.75">
      <c r="B28" s="69" t="s">
        <v>35</v>
      </c>
      <c r="C28" s="70"/>
      <c r="D28" s="168">
        <v>60.733999999999995</v>
      </c>
      <c r="E28" s="169"/>
      <c r="F28" s="148"/>
      <c r="G28" s="168">
        <v>68.94019248062499</v>
      </c>
      <c r="H28" s="169"/>
      <c r="I28" s="148"/>
      <c r="J28" s="168">
        <v>129.67419248062498</v>
      </c>
      <c r="K28" s="169"/>
      <c r="L28" s="148"/>
      <c r="M28" s="168">
        <v>28.270113179869924</v>
      </c>
      <c r="N28" s="169"/>
      <c r="O28" s="148"/>
      <c r="P28" s="168">
        <v>53.17723388541128</v>
      </c>
      <c r="Q28" s="97"/>
      <c r="R28" s="30"/>
      <c r="S28" s="100">
        <v>211.1215395459062</v>
      </c>
      <c r="AB28" s="166"/>
      <c r="AD28" s="166"/>
      <c r="AE28" s="166"/>
    </row>
    <row r="30" spans="4:19" ht="12.75">
      <c r="D30" s="151"/>
      <c r="G30" s="151"/>
      <c r="J30" s="151"/>
      <c r="M30" s="151"/>
      <c r="P30" s="151"/>
      <c r="S30" s="151"/>
    </row>
  </sheetData>
  <sheetProtection/>
  <mergeCells count="4">
    <mergeCell ref="D2:E2"/>
    <mergeCell ref="G2:H2"/>
    <mergeCell ref="M2:N2"/>
    <mergeCell ref="P2:Q2"/>
  </mergeCells>
  <printOptions/>
  <pageMargins left="0.17" right="0.787401575" top="0.22" bottom="0.48" header="0.17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 Ghestemme</cp:lastModifiedBy>
  <cp:lastPrinted>2014-04-10T14:40:39Z</cp:lastPrinted>
  <dcterms:created xsi:type="dcterms:W3CDTF">1996-10-21T11:03:58Z</dcterms:created>
  <dcterms:modified xsi:type="dcterms:W3CDTF">2014-04-14T16:31:59Z</dcterms:modified>
  <cp:category/>
  <cp:version/>
  <cp:contentType/>
  <cp:contentStatus/>
</cp:coreProperties>
</file>